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125" windowWidth="19440" windowHeight="4065" tabRatio="633" firstSheet="1" activeTab="4"/>
  </bookViews>
  <sheets>
    <sheet name="DİLEKCE" sheetId="1" r:id="rId1"/>
    <sheet name="ANAKOD" sheetId="2" r:id="rId2"/>
    <sheet name="TALİMAT" sheetId="3" state="hidden" r:id="rId3"/>
    <sheet name="YASAL" sheetId="4" r:id="rId4"/>
    <sheet name="MENÜ" sheetId="5" r:id="rId5"/>
    <sheet name="AYLAR" sheetId="6" r:id="rId6"/>
    <sheet name="KATSAYI" sheetId="7" r:id="rId7"/>
    <sheet name="BİLGİLER" sheetId="8" r:id="rId8"/>
    <sheet name="LİSTE" sheetId="9" r:id="rId9"/>
    <sheet name="BORDRO" sheetId="10" r:id="rId10"/>
    <sheet name="BANKA" sheetId="11" r:id="rId11"/>
    <sheet name="MİF2" sheetId="12" state="hidden" r:id="rId12"/>
    <sheet name="yazı" sheetId="13" r:id="rId13"/>
    <sheet name="Sayfa1" sheetId="14" state="hidden" r:id="rId14"/>
  </sheets>
  <definedNames>
    <definedName name="AYLAR">'Sayfa1'!$C$1:$C$12</definedName>
    <definedName name="GV_ORAN">'Sayfa1'!$A$1:$A$4</definedName>
    <definedName name="listeaylar">'AYLAR'!$B$1:$B$12</definedName>
    <definedName name="listedonem">'KATSAYI'!$A$2:$A$16</definedName>
    <definedName name="listekatsayi">'KATSAYI'!$A$2:$B$15</definedName>
    <definedName name="listesıra">'AYLAR'!$A$1:$A$12</definedName>
    <definedName name="LİSTETUR">'ANAKOD'!$B$3:$B$9</definedName>
    <definedName name="_xlnm.Print_Area" localSheetId="9">'BORDRO'!$A$1:$AH$49</definedName>
    <definedName name="_xlnm.Print_Area" localSheetId="2">'TALİMAT'!$A$1:$S$37</definedName>
    <definedName name="_xlnm.Print_Titles" localSheetId="8">'LİSTE'!$1:$1</definedName>
  </definedNames>
  <calcPr fullCalcOnLoad="1"/>
</workbook>
</file>

<file path=xl/sharedStrings.xml><?xml version="1.0" encoding="utf-8"?>
<sst xmlns="http://schemas.openxmlformats.org/spreadsheetml/2006/main" count="544" uniqueCount="410">
  <si>
    <t>Tarihi</t>
  </si>
  <si>
    <t>Yevmiyenin</t>
  </si>
  <si>
    <t>02</t>
  </si>
  <si>
    <t>Birim</t>
  </si>
  <si>
    <t>Kodu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</si>
  <si>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</si>
  <si>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</si>
  <si>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</si>
  <si>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</si>
  <si>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</si>
  <si>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</si>
  <si>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</si>
  <si>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</si>
  <si>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</si>
  <si>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KASIM</t>
  </si>
  <si>
    <t>EVET</t>
  </si>
  <si>
    <t>İLKÖĞRETİM</t>
  </si>
  <si>
    <t>ORTAÖĞRETİM</t>
  </si>
  <si>
    <t>Açıklama</t>
  </si>
  <si>
    <t>Kadrosu</t>
  </si>
  <si>
    <t>Kesinti Toplamı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</si>
  <si>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</si>
  <si>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</si>
  <si>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</si>
  <si>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</si>
  <si>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</si>
  <si>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</si>
  <si>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</si>
  <si>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</si>
  <si>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</si>
  <si>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</si>
  <si>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</si>
  <si>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Doktora</t>
  </si>
  <si>
    <t>Bütçe Yılı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</si>
  <si>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</si>
  <si>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</si>
  <si>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</si>
  <si>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</si>
  <si>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</si>
  <si>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</si>
  <si>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Kurumsal Kod</t>
  </si>
  <si>
    <t>Fonksiyonel Kod</t>
  </si>
  <si>
    <t>T u t a r</t>
  </si>
  <si>
    <t>B o r ç</t>
  </si>
  <si>
    <t>A l a c a k</t>
  </si>
  <si>
    <t>Hesap / Ayrıntı Adı</t>
  </si>
  <si>
    <t>Şef</t>
  </si>
  <si>
    <t>Ödeyiniz / Mahsup Ediniz</t>
  </si>
  <si>
    <t>Görevi</t>
  </si>
  <si>
    <t>Birim Kodu :</t>
  </si>
  <si>
    <t>Saymanlık Kodu :</t>
  </si>
  <si>
    <t>Saymanlık Adı:</t>
  </si>
  <si>
    <t>Mali Bütçe Yılı :</t>
  </si>
  <si>
    <t>İl  Adı:</t>
  </si>
  <si>
    <t>Kurumsal Kod :</t>
  </si>
  <si>
    <t>Fonksiyonel Kod :</t>
  </si>
  <si>
    <t>Finansman Kod :</t>
  </si>
  <si>
    <t>Ekonomik Kod :</t>
  </si>
  <si>
    <t>Kurum Adı :</t>
  </si>
  <si>
    <t>Birim Adı:</t>
  </si>
  <si>
    <t>Düzenleme Tarihi :</t>
  </si>
  <si>
    <t>Teslim Alan Maliye Yetkilisi :</t>
  </si>
  <si>
    <t>Düzey &gt;&gt;&gt; :</t>
  </si>
  <si>
    <t>aldım.</t>
  </si>
  <si>
    <t>Master</t>
  </si>
  <si>
    <t>Hesap / Ayrıntı Adı :</t>
  </si>
  <si>
    <t>Harcama Yetkilisi</t>
  </si>
  <si>
    <t>Muhasebe Yetkilisi</t>
  </si>
  <si>
    <t>(*) Gerçekleştirme görevlileri arasından harcama yetkilisince görevlendirilen kişi tarafından imzalanacaktır.</t>
  </si>
  <si>
    <t>:</t>
  </si>
  <si>
    <t>byayikci@meb.gov.tr</t>
  </si>
  <si>
    <t xml:space="preserve">Ait Olduğu Ay </t>
  </si>
  <si>
    <t>Sıra No</t>
  </si>
  <si>
    <t xml:space="preserve">İmza </t>
  </si>
  <si>
    <t>Adı Soyadı</t>
  </si>
  <si>
    <t>M.Y.H.B.Y. Örnek No: 13</t>
  </si>
  <si>
    <t>Maliyeye teslim eden :</t>
  </si>
  <si>
    <t>Memur parafı? Unvanı? :</t>
  </si>
  <si>
    <t>Şef parafı? Unvanı? :</t>
  </si>
  <si>
    <t>Muhasebe İmza Yetki Limiti :</t>
  </si>
  <si>
    <t>1.Maliye Yetkilisi :</t>
  </si>
  <si>
    <t>2.Maliye Yetkilisi :</t>
  </si>
  <si>
    <t>Çeşitli Ödemeler Bordrosu</t>
  </si>
  <si>
    <t>Sayfa</t>
  </si>
  <si>
    <t>Adı Soyadı :</t>
  </si>
  <si>
    <t>Unvanı        :</t>
  </si>
  <si>
    <t>İmzası         :</t>
  </si>
  <si>
    <t>İmzası        :</t>
  </si>
  <si>
    <t>DÜZENLEYEN (Mutemet) :</t>
  </si>
  <si>
    <t>Müdür Yardımcısı</t>
  </si>
  <si>
    <t>Düzenleyen (Bordro)</t>
  </si>
  <si>
    <t>Behçet YAYIKÇI</t>
  </si>
  <si>
    <t>Şube Müdürü</t>
  </si>
  <si>
    <t>(Mühür)</t>
  </si>
  <si>
    <t>Sayfa :</t>
  </si>
  <si>
    <t>T.C.KİMLİK NO</t>
  </si>
  <si>
    <t>BANKA IBAN NUMARASI</t>
  </si>
  <si>
    <t>ADI VE SOYADI</t>
  </si>
  <si>
    <t>Derece
Kademe</t>
  </si>
  <si>
    <t>Dairesi      :</t>
  </si>
  <si>
    <t>DV kodu :</t>
  </si>
  <si>
    <t>Hesap kodu :</t>
  </si>
  <si>
    <t>Harcama Talimatı</t>
  </si>
  <si>
    <t>Hesap Ay Kodu</t>
  </si>
  <si>
    <t xml:space="preserve">   Damga Vergisi Kodu</t>
  </si>
  <si>
    <t>GÖREVİ</t>
  </si>
  <si>
    <t>Ek-1</t>
  </si>
  <si>
    <t>HARCAMA TALİMATI</t>
  </si>
  <si>
    <t xml:space="preserve">Harcama talebinde bulunan birim: </t>
  </si>
  <si>
    <t>YAPILACAK HARCAMANIN</t>
  </si>
  <si>
    <t>Gerekçesi ve hukuki dayanağı</t>
  </si>
  <si>
    <t>Konusu / nev'i / niteliği</t>
  </si>
  <si>
    <t>Miktarı</t>
  </si>
  <si>
    <t>Gerçekleştirme süresi</t>
  </si>
  <si>
    <t>Gerçekleştirme usulü</t>
  </si>
  <si>
    <t>Tutarı veya belirlenmişse yaklaşık bedeli</t>
  </si>
  <si>
    <t>TL.</t>
  </si>
  <si>
    <t>Kullanılabilir ödenek tutarı</t>
  </si>
  <si>
    <t>Ödeneğin bütçe tertibi</t>
  </si>
  <si>
    <t>Gerçekleştirme görevlileri</t>
  </si>
  <si>
    <t>AÇIKLAMA :</t>
  </si>
  <si>
    <t>O L U R</t>
  </si>
  <si>
    <t>Teklif  Eden Yetkilinin</t>
  </si>
  <si>
    <t>Harcama Yetkilisi *</t>
  </si>
  <si>
    <t>……………………………</t>
  </si>
  <si>
    <t>Ünvanı       :</t>
  </si>
  <si>
    <t>*Bu sütun, yönetim kurulu, komisyon veya komite kararlarıyla yapılan harcamalarda  kurul, komisyon, komite üyelerinin imzalarını kapsayacak şekilde düzenlenecektir.</t>
  </si>
  <si>
    <t>Sayı:</t>
  </si>
  <si>
    <t xml:space="preserve">      Yerleşim yeri :</t>
  </si>
  <si>
    <t>kurumsal:</t>
  </si>
  <si>
    <t>ekonomik</t>
  </si>
  <si>
    <t>Söz konusu ödeneğin tahakkuk ettirilmesi uygun görülmüştür.</t>
  </si>
  <si>
    <t>Kime ödenecek ?:</t>
  </si>
  <si>
    <t>Sürüm No:</t>
  </si>
  <si>
    <t>Birim Amiri (Bordro) :</t>
  </si>
  <si>
    <t>İlçe Adı:</t>
  </si>
  <si>
    <t>Gerçekleştirme Görevlisi (MEM) :</t>
  </si>
  <si>
    <t>Harcama Yetkilisi (MEM)  :</t>
  </si>
  <si>
    <t>Bağlı olduğu Genel Müdürlük :</t>
  </si>
  <si>
    <t>Okul/Kurum Bilgileri :</t>
  </si>
  <si>
    <t>Ele Geçen</t>
  </si>
  <si>
    <t>Toplam Tahakkuk</t>
  </si>
  <si>
    <t xml:space="preserve">                        T A H A K K U K   E D E N   A L A C A Ğ I N</t>
  </si>
  <si>
    <t xml:space="preserve">                                        ÇEŞİTLİ ÖDEMELER BORDROSU</t>
  </si>
  <si>
    <t>Ay</t>
  </si>
  <si>
    <t>Malî Alacak Dilekçesi</t>
  </si>
  <si>
    <t>SN</t>
  </si>
  <si>
    <t xml:space="preserve"> İllgili hesaplara aktarılmak suretiyle ödenmesi</t>
  </si>
  <si>
    <t>Gelir</t>
  </si>
  <si>
    <t>Önceki aylara ait bordrolar</t>
  </si>
  <si>
    <t>KESİNTİLER</t>
  </si>
  <si>
    <t>MEM YETKİLİLERİ</t>
  </si>
  <si>
    <t>OKUL/KURUM YETKİLİLERİ</t>
  </si>
  <si>
    <t>MALİYE YETKİLİLERİ</t>
  </si>
  <si>
    <t>UNVANI</t>
  </si>
  <si>
    <t>EKLER</t>
  </si>
  <si>
    <t>Okul/kurum Standart Dosya Planı Kodu :</t>
  </si>
  <si>
    <t>13</t>
  </si>
  <si>
    <t>00</t>
  </si>
  <si>
    <t>62</t>
  </si>
  <si>
    <t>31</t>
  </si>
  <si>
    <t>32</t>
  </si>
  <si>
    <t>33</t>
  </si>
  <si>
    <t>37</t>
  </si>
  <si>
    <t>43</t>
  </si>
  <si>
    <t>38</t>
  </si>
  <si>
    <t>KURUMSAL KOD</t>
  </si>
  <si>
    <t>FONKSİYONEL KOD</t>
  </si>
  <si>
    <t>FİN.</t>
  </si>
  <si>
    <t>EKONOMİK KOD</t>
  </si>
  <si>
    <t>I</t>
  </si>
  <si>
    <t>II</t>
  </si>
  <si>
    <t>III</t>
  </si>
  <si>
    <t>IV</t>
  </si>
  <si>
    <t>BAĞLI OLDUĞU GENEL MÜDÜRLÜK</t>
  </si>
  <si>
    <t>Millî Eğitim Müdürlüğü</t>
  </si>
  <si>
    <t>Okul Öncesi ve İlköğretim Okulları</t>
  </si>
  <si>
    <t>Genel Ortaöğretim Okulları</t>
  </si>
  <si>
    <t>Mesleki ve Teknik Okullar</t>
  </si>
  <si>
    <t>Din Öğretimi Okulları</t>
  </si>
  <si>
    <t>Hayatboyu Öğrenme ve Halk Eğitim</t>
  </si>
  <si>
    <t>Özel Eğitim Okul ve Kurumları</t>
  </si>
  <si>
    <t>BANKA ADI VE ŞUBESİ</t>
  </si>
  <si>
    <t>(Muaf)</t>
  </si>
  <si>
    <t xml:space="preserve">ÜNVANI (Pozisyonu)                 </t>
  </si>
  <si>
    <t xml:space="preserve">ADI  SOYADI                     </t>
  </si>
  <si>
    <t xml:space="preserve">BABA ADI                            </t>
  </si>
  <si>
    <t xml:space="preserve">MEMLEKETİ                     </t>
  </si>
  <si>
    <t xml:space="preserve">DOĞUM TARİHİ               </t>
  </si>
  <si>
    <t xml:space="preserve">T.C. KİMLİK NO            </t>
  </si>
  <si>
    <t>Özü :</t>
  </si>
  <si>
    <t xml:space="preserve">                  Gereğinin yapılmasını arz ederim.   …/…./20</t>
  </si>
  <si>
    <t>İmza :</t>
  </si>
  <si>
    <t>………………………….</t>
  </si>
  <si>
    <t>ADRES :</t>
  </si>
  <si>
    <t>……………………………………………..</t>
  </si>
  <si>
    <t>……………………………………………</t>
  </si>
  <si>
    <t>TELEFON :</t>
  </si>
  <si>
    <t>BANKA ADI :</t>
  </si>
  <si>
    <t>IBAN NO:</t>
  </si>
  <si>
    <t>MALİ ALACAK  DİLEKÇESİ</t>
  </si>
  <si>
    <t>MEMURİYETE GİRİŞ TARİHİ</t>
  </si>
  <si>
    <t>…………………………………….</t>
  </si>
  <si>
    <t>GÖREVLİ OLDUĞU OKUL/KURUM</t>
  </si>
  <si>
    <t>GV Oranı Seç</t>
  </si>
  <si>
    <t>Ocak</t>
  </si>
  <si>
    <t>Ek Gös Tutarı</t>
  </si>
  <si>
    <t>Aylık Tutar</t>
  </si>
  <si>
    <t>Taban Aylık Tutarı</t>
  </si>
  <si>
    <t>Yan Ödeme Tutarı</t>
  </si>
  <si>
    <t>Kıdem Aylığı Tutarı</t>
  </si>
  <si>
    <t>Em Kes Şahıs Tutarı</t>
  </si>
  <si>
    <t>Sendika Aidatı Tutarı</t>
  </si>
  <si>
    <t>GV</t>
  </si>
  <si>
    <t>DV</t>
  </si>
  <si>
    <t>Yıl</t>
  </si>
  <si>
    <t>İNDİRİM TUTARI (TL)</t>
  </si>
  <si>
    <t>EKLER :</t>
  </si>
  <si>
    <t xml:space="preserve">(    ) Bordro </t>
  </si>
  <si>
    <t>(    ) Gelir Müdürlüğü Yazısı ( 1 sayfa)</t>
  </si>
  <si>
    <t xml:space="preserve">(    ) </t>
  </si>
  <si>
    <t>Bordro (    ..sayfa)</t>
  </si>
  <si>
    <t>Defterdarlık Yazısı (1 sayfa)</t>
  </si>
  <si>
    <t>Maliye Bakanlığı Yazısı (1 sayfa)</t>
  </si>
  <si>
    <t>D / K</t>
  </si>
  <si>
    <t>KADRO DRC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</si>
  <si>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</si>
  <si>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</si>
  <si>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</si>
  <si>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</si>
  <si>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</si>
  <si>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</si>
  <si>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</si>
  <si>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</si>
  <si>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</si>
  <si>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</si>
  <si>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</si>
  <si>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VHKİ</t>
  </si>
  <si>
    <t>Defterdarlık Yazısı</t>
  </si>
  <si>
    <t>Maliye Bakanlığı Yazısı</t>
  </si>
  <si>
    <t>Sakatlık DRC</t>
  </si>
  <si>
    <t>Ödenen</t>
  </si>
  <si>
    <t>Vergi Oranı</t>
  </si>
  <si>
    <t>BANKA LİSTESİ</t>
  </si>
  <si>
    <t>Muhasebe Biriminin Adı</t>
  </si>
  <si>
    <t>Muhasebe Biriminin Kodu</t>
  </si>
  <si>
    <t>Harcama Biriminin Adı</t>
  </si>
  <si>
    <t>Harcama Biriminin Kodu</t>
  </si>
  <si>
    <t>Banka Adı</t>
  </si>
  <si>
    <t>Şube Adı</t>
  </si>
  <si>
    <t>Aylığın Ait Olduğu Yıl</t>
  </si>
  <si>
    <t>Aylığın Ait Olduğu Ay</t>
  </si>
  <si>
    <t>ALACAKLILARIN</t>
  </si>
  <si>
    <t>T.C. Kimlik No</t>
  </si>
  <si>
    <t>Unvanı</t>
  </si>
  <si>
    <t>Banka Hesap No / IBAN</t>
  </si>
  <si>
    <t>NAKLİ YEKUN:</t>
  </si>
  <si>
    <t>Sayfa Toplamı :</t>
  </si>
  <si>
    <t>Yaziyle:</t>
  </si>
  <si>
    <t>Bordro Kayıtlarına Uygundur.</t>
  </si>
  <si>
    <t>Kontrol Edilmiştir.</t>
  </si>
  <si>
    <t>Gerçekleştirme Görevlisi</t>
  </si>
  <si>
    <t>(İmza)(mühür)</t>
  </si>
  <si>
    <t>(İmza)</t>
  </si>
  <si>
    <t>Not: 17/07/29012 tarihli ve 28356 SRG' de yayımlanan 1 sıra nolu tebliğe uygundur.</t>
  </si>
  <si>
    <t>Gelir Vergisi Tevkifatı</t>
  </si>
  <si>
    <t xml:space="preserve">1-193 Sayılı Gelir Vergisi Kanunu madde 31
2-Mali yıl Merkezi Yönetim Bütçe Kanunu 
</t>
  </si>
  <si>
    <t>beyayikci@hotmail.com</t>
  </si>
  <si>
    <t>Ödenecek Net Tutar</t>
  </si>
  <si>
    <t>DUA EDİN YETER</t>
  </si>
  <si>
    <t>Gün Sayısı</t>
  </si>
  <si>
    <t>Asgari Geçim İndirimi</t>
  </si>
  <si>
    <t>Gün</t>
  </si>
  <si>
    <t>Sayısı</t>
  </si>
  <si>
    <t xml:space="preserve"> A   L   A   C   A   K   L   I   N   I   N</t>
  </si>
  <si>
    <t>Sayfa Toplamı .</t>
  </si>
  <si>
    <t>Okul Müdürü</t>
  </si>
  <si>
    <t xml:space="preserve">                    Okulunuzda kadrolu ……………………………………. ……... olarak görev yapmaktayım.</t>
  </si>
  <si>
    <t>……/……./</t>
  </si>
  <si>
    <t>Yapılan ay (Seçiniz):</t>
  </si>
  <si>
    <t>Kişiye</t>
  </si>
  <si>
    <t>2014-1</t>
  </si>
  <si>
    <t>2014-2</t>
  </si>
  <si>
    <t>2014-3</t>
  </si>
  <si>
    <t>MÜDÜRLÜK MAKAMINA</t>
  </si>
  <si>
    <t>Ek Gösterge Tutarı</t>
  </si>
  <si>
    <t>Engellilik İndirim Tutarı</t>
  </si>
  <si>
    <t xml:space="preserve">Yıl-Engellilik Derecesi </t>
  </si>
  <si>
    <t>Gelir Vergisi</t>
  </si>
  <si>
    <t>Damga Vergisi</t>
  </si>
  <si>
    <t>(Geri Ödenmesi gereken)</t>
  </si>
  <si>
    <t>Mali Yıl-Engellilik Derecesi</t>
  </si>
  <si>
    <t>AGİ</t>
  </si>
  <si>
    <t>GELİRLER</t>
  </si>
  <si>
    <t>İNDİRİM VERİLERİ</t>
  </si>
  <si>
    <t>Gelir Vergisi Farkı</t>
  </si>
  <si>
    <t>OKUL/TKURUM MÜDÜRÜ</t>
  </si>
  <si>
    <t>İNDİRİMSİZ</t>
  </si>
  <si>
    <t xml:space="preserve">GV Matrahı </t>
  </si>
  <si>
    <t xml:space="preserve">Gelir Vergisi </t>
  </si>
  <si>
    <t>İNDİRİMLİ</t>
  </si>
  <si>
    <t>Damga Vergisi Oranı:</t>
  </si>
  <si>
    <t>MUHASEBE İŞLEM FİŞİ</t>
  </si>
  <si>
    <t>MuhasebeBirimi Kodu</t>
  </si>
  <si>
    <t>MuhasebeBirimi Adı</t>
  </si>
  <si>
    <t>İ l g i l i n i n</t>
  </si>
  <si>
    <t>Adı, Soyadı/Unvanı</t>
  </si>
  <si>
    <t>Kurum-Birim Kodu</t>
  </si>
  <si>
    <t>T.C./ Vergi Kimlik No</t>
  </si>
  <si>
    <t>Hesap No</t>
  </si>
  <si>
    <t>Finans Kodu</t>
  </si>
  <si>
    <t>Ekonomik/Y. Hesap Kodu</t>
  </si>
  <si>
    <t>TL  Kr</t>
  </si>
  <si>
    <t xml:space="preserve">Toplam: </t>
  </si>
  <si>
    <t>MUHASEBE BİRİMLERİ ARASI İŞLEMLERDE</t>
  </si>
  <si>
    <t>MUHASEBE BİRİMİNİN</t>
  </si>
  <si>
    <t>KARŞI MUNASEBE BİRİMİNİN</t>
  </si>
  <si>
    <t>Nakit Hareket Cetveli Dönem Tarihi</t>
  </si>
  <si>
    <t>Vergilendirme Dönemi</t>
  </si>
  <si>
    <t>Adı</t>
  </si>
  <si>
    <t>Yevmiye Tarihi</t>
  </si>
  <si>
    <t>Yevmiye Numarası</t>
  </si>
  <si>
    <t>TAHSİLAT - ÖDEME - RED VE İADELERDE</t>
  </si>
  <si>
    <t>AÇIKLAMA VE EKLER
(BELGE DÜZENLEME NEDENİ)</t>
  </si>
  <si>
    <t>Alındı No</t>
  </si>
  <si>
    <t>Çek No / Gönderme Emri No</t>
  </si>
  <si>
    <t>Düzeltme Fişi / Düzeltme ve İade Belgesinin</t>
  </si>
  <si>
    <t>Numarası</t>
  </si>
  <si>
    <t>İADE OLUNAN EMANETLERDE</t>
  </si>
  <si>
    <t>Hesaba Alındığı Tarih</t>
  </si>
  <si>
    <t>Yevmiye Numarassı</t>
  </si>
  <si>
    <t>Kimin Adına Kayıtlı Olduğu</t>
  </si>
  <si>
    <t>ÖN ÖDEMELERDE</t>
  </si>
  <si>
    <t>Avans ve Kredinin Verildiği Tarih</t>
  </si>
  <si>
    <t>İlgilinin Üzerindeki Avans Tutarı</t>
  </si>
  <si>
    <t>TL   KR</t>
  </si>
  <si>
    <t>Kontrol Edilmiş,Uygun Görülmüştür</t>
  </si>
  <si>
    <t>Tahsil Edilmiştir /</t>
  </si>
  <si>
    <t>…/…./20</t>
  </si>
  <si>
    <t>Ödenmiştir.</t>
  </si>
  <si>
    <t>Düzenleyen*</t>
  </si>
  <si>
    <t>Vize / Korntrol Edilmiştir.</t>
  </si>
  <si>
    <t xml:space="preserve"> </t>
  </si>
  <si>
    <t>…/…/20</t>
  </si>
  <si>
    <t>Veznedar</t>
  </si>
  <si>
    <t xml:space="preserve">  Yalnız   :</t>
  </si>
  <si>
    <t>G.Y.M.Y. Örnek:2</t>
  </si>
  <si>
    <t>Kodu :</t>
  </si>
  <si>
    <t>Gelir Vergisi Tevkifatı-GİDERLER Hs.</t>
  </si>
  <si>
    <t>Gelirlerden yapılan Nakit Talep ve Tahs.</t>
  </si>
  <si>
    <t>GELİR YANSITMA HESABI</t>
  </si>
  <si>
    <t>GV Tevkifatı-Bütçe Gelirlerinden</t>
  </si>
  <si>
    <t>(İL=290, İLÇELER =285)</t>
  </si>
  <si>
    <t>koddan hesaplanmış olup</t>
  </si>
  <si>
    <t>Engellilik  İndirimi.</t>
  </si>
  <si>
    <t xml:space="preserve">                   Gelir vergimin hesaplannasında Engellilik indiriminden faydalanamadığımı tesbit ettim/Ekli belgeler uyarınca adıma tahakkuk eden engellilik İndiriminden yararlanmak istiyorum. Ekli bordro  ve belgelere göre gerekli gelir vergisi farkının hesaplanarak aşağıda belirtmiş olduğum hesap numarasına aktarılmak suretiyle ödenmesini istiyorum.</t>
  </si>
  <si>
    <t>Engelli Sağlık Kurulu Raporu (1 sayfa)</t>
  </si>
  <si>
    <t>günlük gelir vergisi tevkifat farkı</t>
  </si>
  <si>
    <t>gün</t>
  </si>
  <si>
    <t>MİLLİ EĞİTİM BAKANLIĞI</t>
  </si>
  <si>
    <t>2015-1</t>
  </si>
  <si>
    <t>2015-2</t>
  </si>
  <si>
    <t>İlçe Millî Eğitim Müdürlüğü</t>
  </si>
  <si>
    <t>İLÇE</t>
  </si>
  <si>
    <t>Tokat</t>
  </si>
  <si>
    <t>Erbaa</t>
  </si>
  <si>
    <t>Bekir ASLAN</t>
  </si>
  <si>
    <t>İlçe Milli Eğitim Müdürü</t>
  </si>
  <si>
    <t>İbrahim ÖZKURT</t>
  </si>
  <si>
    <t>Malmüdürü</t>
  </si>
  <si>
    <t>Erbaa Mal Müdürlüğü</t>
  </si>
  <si>
    <t>12345678-841.02/</t>
  </si>
  <si>
    <t>Muhasebe İmza yetki limitine göre Ödeme Emri Belgesinde Muhasebe Mal/Müdürünü veya Müdür Yardımcısını otomatik olarak yazdığından, muhasebe yetkilisi tek kişi ise her iki satıra da aynı kişiyi yazınız.</t>
  </si>
  <si>
    <t>………………..</t>
  </si>
  <si>
    <t>2016-1</t>
  </si>
  <si>
    <t>2016-2</t>
  </si>
  <si>
    <t>2016-3</t>
  </si>
  <si>
    <t>Tekin ÖZGÜL</t>
  </si>
  <si>
    <t>HAYIR</t>
  </si>
  <si>
    <t>F.BAL</t>
  </si>
  <si>
    <t>İdris KAYA</t>
  </si>
  <si>
    <t>HALKBANK ERBAA ŞB.</t>
  </si>
  <si>
    <t>TR230001200967000001007277</t>
  </si>
  <si>
    <t>HİZMETLİ</t>
  </si>
  <si>
    <t>2017-1</t>
  </si>
  <si>
    <t>2017-2</t>
  </si>
  <si>
    <t>2017-3</t>
  </si>
  <si>
    <t>İndirim hangi tarihten geçerli ?:</t>
  </si>
  <si>
    <t>2018-1</t>
  </si>
  <si>
    <t>2018-2</t>
  </si>
  <si>
    <t>2018-3</t>
  </si>
  <si>
    <t>ÇAĞRI ŞENGÜL</t>
  </si>
  <si>
    <t>Engelli İndirim Tut</t>
  </si>
  <si>
    <t>TOPLAM-2</t>
  </si>
  <si>
    <t>TOPLAM-1</t>
  </si>
  <si>
    <t>Em Kes Malul Yaşlı (K) Tutarı</t>
  </si>
  <si>
    <t>Sağlık Sigortasi Primi (Kişi)</t>
  </si>
  <si>
    <t>GV MATRAHI İNDİRİMSİZ</t>
  </si>
  <si>
    <t>GV TUTARI (İNDİRİMSİZ)</t>
  </si>
  <si>
    <t>GV MATRAHI İNDİRİMLİ</t>
  </si>
  <si>
    <t>GV TUTARI İNDİRİMLİ</t>
  </si>
  <si>
    <t>GÜNLÜK FARK</t>
  </si>
  <si>
    <t>AYLIK FARK</t>
  </si>
  <si>
    <t>2015-3</t>
  </si>
  <si>
    <t>13/3</t>
  </si>
  <si>
    <t>SNO</t>
  </si>
  <si>
    <t>Seyrantepe Mesleki ve Teknik Anadolu Lisesi</t>
  </si>
  <si>
    <t>Seyrantepe Mesleki ve Teknik Anadolu Lisesi-(161)</t>
  </si>
  <si>
    <t>BANKA ADI</t>
  </si>
  <si>
    <t>Akbank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</si>
</sst>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  <numFmt numFmtId="173" formatCode="000\ 000\ 0000"/>
    <numFmt numFmtId="174" formatCode="000\ 0000"/>
    <numFmt numFmtId="175" formatCode="dd/mm/yyyy"/>
    <numFmt numFmtId="176" formatCode="yyyy"/>
    <numFmt numFmtId="177" formatCode="&quot;....&quot;\.mm/yyyy"/>
    <numFmt numFmtId="178" formatCode="_-* #,##0_-;\-* #,##0_-;_-* &quot;-&quot;_-;_-@_-"/>
    <numFmt numFmtId="179" formatCode="_-* #,##0.00_-;\-* #,##0.00_-;_-* &quot;-&quot;??_-;_-@_-"/>
    <numFmt numFmtId="180" formatCode="mmmm"/>
    <numFmt numFmtId="181" formatCode="&quot;....&quot;\.mm/yyyy"/>
    <numFmt numFmtId="182" formatCode="&quot;....&quot;mm/yyyy"/>
    <numFmt numFmtId="183" formatCode="_-* #,##0.00\ [$€-1]_-;\-* #,##0.00\ [$€-1]_-;_-* &quot;-&quot;??\ [$€-1]_-"/>
    <numFmt numFmtId="184" formatCode="#,##0.0000"/>
    <numFmt numFmtId="185" formatCode="#,##0.0000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00000"/>
    <numFmt numFmtId="191" formatCode="#,##0\ _T_L"/>
    <numFmt numFmtId="192" formatCode="_(* #,##0_);_(* \(#,##0\);_(* &quot;-&quot;_);_(@_)"/>
    <numFmt numFmtId="193" formatCode="0000\ 0000\ 0000\ 0000\ 0000\ 0000\ 00"/>
  </numFmts>
  <fonts count="10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color indexed="9"/>
      <name val="Arial Tur"/>
      <family val="0"/>
    </font>
    <font>
      <b/>
      <sz val="10"/>
      <name val="Arial Tur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0"/>
    </font>
    <font>
      <sz val="9"/>
      <name val="Arial Tur"/>
      <family val="0"/>
    </font>
    <font>
      <sz val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b/>
      <i/>
      <sz val="10"/>
      <name val="Arial Tur"/>
      <family val="0"/>
    </font>
    <font>
      <b/>
      <sz val="10"/>
      <color indexed="47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b/>
      <i/>
      <sz val="14"/>
      <color indexed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Tur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 Tur"/>
      <family val="2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8"/>
      <name val="Arial Tur"/>
      <family val="0"/>
    </font>
    <font>
      <b/>
      <sz val="9"/>
      <name val="Arial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Arial"/>
      <family val="2"/>
    </font>
    <font>
      <u val="single"/>
      <sz val="7.5"/>
      <color indexed="12"/>
      <name val="Arial Tur"/>
      <family val="0"/>
    </font>
    <font>
      <sz val="10"/>
      <name val="Verdan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3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9"/>
      <name val="Arial"/>
      <family val="0"/>
    </font>
    <font>
      <b/>
      <sz val="14"/>
      <color indexed="9"/>
      <name val="Arial"/>
      <family val="0"/>
    </font>
    <font>
      <sz val="16"/>
      <color indexed="9"/>
      <name val="Calibri"/>
      <family val="0"/>
    </font>
    <font>
      <sz val="20"/>
      <color indexed="9"/>
      <name val="Calibri"/>
      <family val="0"/>
    </font>
    <font>
      <sz val="14"/>
      <color indexed="8"/>
      <name val="Arial"/>
      <family val="0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24"/>
      <color indexed="8"/>
      <name val="Arial"/>
      <family val="0"/>
    </font>
    <font>
      <sz val="16"/>
      <color indexed="8"/>
      <name val="Calibri"/>
      <family val="0"/>
    </font>
    <font>
      <b/>
      <sz val="16"/>
      <color indexed="9"/>
      <name val="Arial"/>
      <family val="0"/>
    </font>
    <font>
      <sz val="14"/>
      <color indexed="9"/>
      <name val="Calibri"/>
      <family val="0"/>
    </font>
    <font>
      <b/>
      <sz val="16"/>
      <color indexed="8"/>
      <name val="Arial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" applyNumberFormat="0" applyFill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7" fillId="20" borderId="5" applyNumberFormat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8" fillId="21" borderId="6" applyNumberFormat="0" applyAlignment="0" applyProtection="0"/>
    <xf numFmtId="0" fontId="99" fillId="20" borderId="6" applyNumberFormat="0" applyAlignment="0" applyProtection="0"/>
    <xf numFmtId="0" fontId="100" fillId="22" borderId="7" applyNumberFormat="0" applyAlignment="0" applyProtection="0"/>
    <xf numFmtId="0" fontId="10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10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9" applyFont="0" applyBorder="0" applyAlignment="0" applyProtection="0"/>
    <xf numFmtId="0" fontId="23" fillId="0" borderId="0" applyNumberFormat="0" applyFont="0" applyAlignment="0" applyProtection="0"/>
    <xf numFmtId="0" fontId="104" fillId="0" borderId="10" applyNumberFormat="0" applyFill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0">
    <xf numFmtId="0" fontId="0" fillId="0" borderId="0" xfId="0" applyAlignment="1">
      <alignment/>
    </xf>
    <xf numFmtId="0" fontId="7" fillId="34" borderId="0" xfId="80" applyFont="1" applyFill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 horizontal="left"/>
      <protection locked="0"/>
    </xf>
    <xf numFmtId="3" fontId="1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shrinkToFit="1"/>
      <protection locked="0"/>
    </xf>
    <xf numFmtId="0" fontId="0" fillId="35" borderId="0" xfId="0" applyFill="1" applyAlignment="1" applyProtection="1">
      <alignment shrinkToFit="1"/>
      <protection locked="0"/>
    </xf>
    <xf numFmtId="0" fontId="16" fillId="36" borderId="0" xfId="0" applyFont="1" applyFill="1" applyAlignment="1" applyProtection="1">
      <alignment horizontal="centerContinuous"/>
      <protection locked="0"/>
    </xf>
    <xf numFmtId="0" fontId="0" fillId="35" borderId="0" xfId="0" applyFill="1" applyAlignment="1" applyProtection="1">
      <alignment/>
      <protection locked="0"/>
    </xf>
    <xf numFmtId="0" fontId="0" fillId="37" borderId="0" xfId="0" applyFill="1" applyAlignment="1" applyProtection="1">
      <alignment shrinkToFit="1"/>
      <protection locked="0"/>
    </xf>
    <xf numFmtId="0" fontId="0" fillId="38" borderId="0" xfId="0" applyFill="1" applyAlignment="1" applyProtection="1">
      <alignment shrinkToFit="1"/>
      <protection locked="0"/>
    </xf>
    <xf numFmtId="0" fontId="16" fillId="36" borderId="0" xfId="0" applyFont="1" applyFill="1" applyAlignment="1" applyProtection="1">
      <alignment horizontal="left"/>
      <protection hidden="1"/>
    </xf>
    <xf numFmtId="49" fontId="8" fillId="39" borderId="0" xfId="8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0" fillId="35" borderId="0" xfId="0" applyFont="1" applyFill="1" applyAlignment="1" applyProtection="1">
      <alignment horizontal="left" shrinkToFit="1"/>
      <protection locked="0"/>
    </xf>
    <xf numFmtId="0" fontId="0" fillId="0" borderId="0" xfId="75">
      <alignment/>
      <protection/>
    </xf>
    <xf numFmtId="0" fontId="1" fillId="0" borderId="0" xfId="0" applyFont="1" applyAlignment="1">
      <alignment/>
    </xf>
    <xf numFmtId="0" fontId="9" fillId="0" borderId="12" xfId="77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shrinkToFit="1"/>
      <protection locked="0"/>
    </xf>
    <xf numFmtId="0" fontId="4" fillId="0" borderId="0" xfId="69" applyNumberFormat="1" applyFont="1" applyFill="1" applyBorder="1" applyAlignment="1">
      <alignment horizontal="left"/>
      <protection/>
    </xf>
    <xf numFmtId="0" fontId="0" fillId="35" borderId="13" xfId="0" applyFill="1" applyBorder="1" applyAlignment="1" applyProtection="1">
      <alignment horizontal="center" shrinkToFit="1"/>
      <protection locked="0"/>
    </xf>
    <xf numFmtId="0" fontId="23" fillId="0" borderId="0" xfId="73" applyFont="1" applyFill="1">
      <alignment/>
      <protection/>
    </xf>
    <xf numFmtId="0" fontId="23" fillId="0" borderId="0" xfId="73" applyFont="1" applyFill="1" applyAlignment="1">
      <alignment horizontal="center"/>
      <protection/>
    </xf>
    <xf numFmtId="0" fontId="23" fillId="0" borderId="0" xfId="73" applyFont="1" applyFill="1" applyAlignment="1">
      <alignment horizontal="right" vertical="center"/>
      <protection/>
    </xf>
    <xf numFmtId="0" fontId="23" fillId="0" borderId="0" xfId="73" applyFont="1" applyFill="1" applyBorder="1" applyAlignment="1">
      <alignment vertical="center"/>
      <protection/>
    </xf>
    <xf numFmtId="0" fontId="22" fillId="0" borderId="0" xfId="73" applyFont="1" applyFill="1" applyAlignment="1">
      <alignment horizontal="center"/>
      <protection/>
    </xf>
    <xf numFmtId="0" fontId="20" fillId="0" borderId="12" xfId="73" applyFont="1" applyFill="1" applyBorder="1">
      <alignment/>
      <protection/>
    </xf>
    <xf numFmtId="0" fontId="20" fillId="0" borderId="12" xfId="73" applyFont="1" applyFill="1" applyBorder="1" applyAlignment="1">
      <alignment horizontal="center"/>
      <protection/>
    </xf>
    <xf numFmtId="0" fontId="20" fillId="0" borderId="0" xfId="73" applyFont="1" applyFill="1">
      <alignment/>
      <protection/>
    </xf>
    <xf numFmtId="0" fontId="20" fillId="0" borderId="0" xfId="73" applyFont="1" applyFill="1" applyBorder="1" applyAlignment="1">
      <alignment horizontal="center" vertical="center"/>
      <protection/>
    </xf>
    <xf numFmtId="0" fontId="20" fillId="0" borderId="0" xfId="73" applyFont="1" applyFill="1" applyBorder="1" applyAlignment="1">
      <alignment horizontal="left" vertical="center"/>
      <protection/>
    </xf>
    <xf numFmtId="0" fontId="20" fillId="0" borderId="14" xfId="73" applyFont="1" applyFill="1" applyBorder="1" applyAlignment="1" quotePrefix="1">
      <alignment horizontal="center"/>
      <protection/>
    </xf>
    <xf numFmtId="0" fontId="20" fillId="0" borderId="15" xfId="73" applyFont="1" applyFill="1" applyBorder="1">
      <alignment/>
      <protection/>
    </xf>
    <xf numFmtId="0" fontId="20" fillId="0" borderId="16" xfId="73" applyFont="1" applyFill="1" applyBorder="1">
      <alignment/>
      <protection/>
    </xf>
    <xf numFmtId="0" fontId="20" fillId="0" borderId="17" xfId="73" applyFont="1" applyFill="1" applyBorder="1">
      <alignment/>
      <protection/>
    </xf>
    <xf numFmtId="0" fontId="20" fillId="0" borderId="18" xfId="73" applyFont="1" applyFill="1" applyBorder="1" applyAlignment="1">
      <alignment horizontal="left"/>
      <protection/>
    </xf>
    <xf numFmtId="0" fontId="20" fillId="0" borderId="0" xfId="73" applyFont="1" applyFill="1" applyBorder="1" applyAlignment="1">
      <alignment horizontal="center"/>
      <protection/>
    </xf>
    <xf numFmtId="0" fontId="20" fillId="0" borderId="0" xfId="73" applyFont="1" applyFill="1" applyBorder="1" applyAlignment="1">
      <alignment horizontal="left"/>
      <protection/>
    </xf>
    <xf numFmtId="0" fontId="20" fillId="0" borderId="0" xfId="73" applyFont="1" applyFill="1" applyBorder="1">
      <alignment/>
      <protection/>
    </xf>
    <xf numFmtId="0" fontId="20" fillId="0" borderId="19" xfId="73" applyFont="1" applyFill="1" applyBorder="1">
      <alignment/>
      <protection/>
    </xf>
    <xf numFmtId="0" fontId="20" fillId="0" borderId="18" xfId="73" applyFont="1" applyFill="1" applyBorder="1">
      <alignment/>
      <protection/>
    </xf>
    <xf numFmtId="0" fontId="23" fillId="0" borderId="0" xfId="73" applyFont="1" applyFill="1" applyBorder="1">
      <alignment/>
      <protection/>
    </xf>
    <xf numFmtId="0" fontId="20" fillId="0" borderId="20" xfId="73" applyFont="1" applyFill="1" applyBorder="1">
      <alignment/>
      <protection/>
    </xf>
    <xf numFmtId="0" fontId="20" fillId="0" borderId="20" xfId="73" applyFont="1" applyFill="1" applyBorder="1" applyAlignment="1">
      <alignment horizontal="center"/>
      <protection/>
    </xf>
    <xf numFmtId="0" fontId="23" fillId="0" borderId="20" xfId="73" applyFont="1" applyFill="1" applyBorder="1">
      <alignment/>
      <protection/>
    </xf>
    <xf numFmtId="0" fontId="20" fillId="0" borderId="20" xfId="73" applyFont="1" applyFill="1" applyBorder="1" applyAlignment="1">
      <alignment horizontal="left"/>
      <protection/>
    </xf>
    <xf numFmtId="3" fontId="20" fillId="0" borderId="0" xfId="73" applyNumberFormat="1" applyFont="1" applyFill="1" applyBorder="1">
      <alignment/>
      <protection/>
    </xf>
    <xf numFmtId="0" fontId="25" fillId="0" borderId="21" xfId="73" applyFont="1" applyFill="1" applyBorder="1">
      <alignment/>
      <protection/>
    </xf>
    <xf numFmtId="0" fontId="20" fillId="0" borderId="22" xfId="73" applyFont="1" applyFill="1" applyBorder="1">
      <alignment/>
      <protection/>
    </xf>
    <xf numFmtId="0" fontId="20" fillId="0" borderId="0" xfId="73" applyFont="1" applyFill="1" applyAlignment="1">
      <alignment horizontal="center"/>
      <protection/>
    </xf>
    <xf numFmtId="0" fontId="0" fillId="40" borderId="0" xfId="0" applyFill="1" applyAlignment="1">
      <alignment/>
    </xf>
    <xf numFmtId="0" fontId="0" fillId="0" borderId="0" xfId="0" applyAlignment="1" quotePrefix="1">
      <alignment/>
    </xf>
    <xf numFmtId="0" fontId="8" fillId="39" borderId="0" xfId="80" applyFont="1" applyFill="1" applyBorder="1" applyAlignment="1" applyProtection="1">
      <alignment horizontal="left"/>
      <protection locked="0"/>
    </xf>
    <xf numFmtId="49" fontId="26" fillId="0" borderId="0" xfId="73" applyNumberFormat="1" applyFont="1" applyFill="1" applyBorder="1" applyAlignment="1">
      <alignment horizontal="left" vertical="center"/>
      <protection/>
    </xf>
    <xf numFmtId="0" fontId="26" fillId="0" borderId="0" xfId="73" applyFont="1" applyFill="1" applyBorder="1" applyAlignment="1">
      <alignment horizontal="center" vertical="center"/>
      <protection/>
    </xf>
    <xf numFmtId="0" fontId="16" fillId="36" borderId="0" xfId="0" applyFont="1" applyFill="1" applyAlignment="1" applyProtection="1">
      <alignment horizontal="centerContinuous" vertical="center" shrinkToFit="1"/>
      <protection hidden="1"/>
    </xf>
    <xf numFmtId="0" fontId="0" fillId="35" borderId="0" xfId="0" applyFill="1" applyAlignment="1" applyProtection="1">
      <alignment shrinkToFit="1"/>
      <protection hidden="1"/>
    </xf>
    <xf numFmtId="0" fontId="17" fillId="35" borderId="0" xfId="0" applyFont="1" applyFill="1" applyAlignment="1" applyProtection="1">
      <alignment horizontal="right" shrinkToFit="1"/>
      <protection hidden="1"/>
    </xf>
    <xf numFmtId="0" fontId="16" fillId="36" borderId="0" xfId="0" applyFont="1" applyFill="1" applyAlignment="1" applyProtection="1">
      <alignment horizontal="centerContinuous" shrinkToFit="1"/>
      <protection hidden="1"/>
    </xf>
    <xf numFmtId="0" fontId="0" fillId="37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3" fillId="38" borderId="12" xfId="79" applyFont="1" applyFill="1" applyBorder="1" applyAlignment="1" applyProtection="1">
      <alignment horizontal="center"/>
      <protection hidden="1"/>
    </xf>
    <xf numFmtId="172" fontId="27" fillId="41" borderId="23" xfId="79" applyNumberFormat="1" applyFont="1" applyFill="1" applyBorder="1" applyAlignment="1" applyProtection="1">
      <alignment horizontal="center"/>
      <protection locked="0"/>
    </xf>
    <xf numFmtId="0" fontId="27" fillId="41" borderId="23" xfId="79" applyNumberFormat="1" applyFont="1" applyFill="1" applyBorder="1" applyAlignment="1" applyProtection="1">
      <alignment horizontal="center"/>
      <protection locked="0"/>
    </xf>
    <xf numFmtId="172" fontId="27" fillId="42" borderId="23" xfId="79" applyNumberFormat="1" applyFont="1" applyFill="1" applyBorder="1" applyAlignment="1" applyProtection="1">
      <alignment horizontal="center"/>
      <protection locked="0"/>
    </xf>
    <xf numFmtId="0" fontId="27" fillId="42" borderId="23" xfId="79" applyNumberFormat="1" applyFont="1" applyFill="1" applyBorder="1" applyAlignment="1" applyProtection="1">
      <alignment horizontal="center"/>
      <protection locked="0"/>
    </xf>
    <xf numFmtId="0" fontId="13" fillId="0" borderId="0" xfId="79" applyFont="1" applyFill="1" applyProtection="1">
      <alignment/>
      <protection locked="0"/>
    </xf>
    <xf numFmtId="0" fontId="13" fillId="0" borderId="0" xfId="79" applyFont="1" applyFill="1" applyAlignment="1" applyProtection="1">
      <alignment horizontal="center" vertical="center" wrapText="1"/>
      <protection locked="0"/>
    </xf>
    <xf numFmtId="173" fontId="8" fillId="39" borderId="0" xfId="80" applyNumberFormat="1" applyFont="1" applyFill="1" applyBorder="1" applyAlignment="1" applyProtection="1">
      <alignment horizontal="center"/>
      <protection locked="0"/>
    </xf>
    <xf numFmtId="0" fontId="28" fillId="0" borderId="19" xfId="76" applyFont="1" applyFill="1" applyBorder="1" applyAlignment="1">
      <alignment horizontal="left"/>
      <protection/>
    </xf>
    <xf numFmtId="0" fontId="28" fillId="0" borderId="0" xfId="76" applyFont="1" applyFill="1" applyBorder="1" applyAlignment="1">
      <alignment horizontal="left"/>
      <protection/>
    </xf>
    <xf numFmtId="0" fontId="28" fillId="0" borderId="0" xfId="76" applyFont="1" applyFill="1">
      <alignment/>
      <protection/>
    </xf>
    <xf numFmtId="0" fontId="29" fillId="0" borderId="0" xfId="76" applyFont="1" applyFill="1" applyAlignment="1">
      <alignment horizontal="center"/>
      <protection/>
    </xf>
    <xf numFmtId="0" fontId="24" fillId="0" borderId="0" xfId="76" applyFont="1" applyFill="1" applyBorder="1" applyAlignment="1">
      <alignment horizontal="center" vertical="center"/>
      <protection/>
    </xf>
    <xf numFmtId="0" fontId="28" fillId="0" borderId="24" xfId="76" applyFont="1" applyFill="1" applyBorder="1">
      <alignment/>
      <protection/>
    </xf>
    <xf numFmtId="0" fontId="28" fillId="0" borderId="25" xfId="76" applyFont="1" applyFill="1" applyBorder="1" applyAlignment="1">
      <alignment/>
      <protection/>
    </xf>
    <xf numFmtId="0" fontId="28" fillId="0" borderId="25" xfId="76" applyFont="1" applyFill="1" applyBorder="1">
      <alignment/>
      <protection/>
    </xf>
    <xf numFmtId="0" fontId="28" fillId="0" borderId="18" xfId="76" applyFont="1" applyFill="1" applyBorder="1" applyAlignment="1">
      <alignment horizontal="left" vertical="center"/>
      <protection/>
    </xf>
    <xf numFmtId="0" fontId="28" fillId="0" borderId="0" xfId="76" applyFont="1" applyFill="1" applyBorder="1" applyAlignment="1">
      <alignment/>
      <protection/>
    </xf>
    <xf numFmtId="0" fontId="28" fillId="0" borderId="0" xfId="76" applyFont="1" applyFill="1" applyBorder="1">
      <alignment/>
      <protection/>
    </xf>
    <xf numFmtId="0" fontId="28" fillId="0" borderId="19" xfId="76" applyFont="1" applyFill="1" applyBorder="1">
      <alignment/>
      <protection/>
    </xf>
    <xf numFmtId="0" fontId="28" fillId="0" borderId="0" xfId="76" applyFont="1" applyFill="1" applyAlignment="1">
      <alignment/>
      <protection/>
    </xf>
    <xf numFmtId="0" fontId="28" fillId="0" borderId="21" xfId="76" applyFont="1" applyFill="1" applyBorder="1">
      <alignment/>
      <protection/>
    </xf>
    <xf numFmtId="0" fontId="28" fillId="0" borderId="20" xfId="76" applyFont="1" applyFill="1" applyBorder="1">
      <alignment/>
      <protection/>
    </xf>
    <xf numFmtId="0" fontId="28" fillId="0" borderId="22" xfId="76" applyFont="1" applyFill="1" applyBorder="1">
      <alignment/>
      <protection/>
    </xf>
    <xf numFmtId="0" fontId="26" fillId="0" borderId="0" xfId="76" applyFont="1" applyFill="1" applyBorder="1" applyAlignment="1">
      <alignment horizontal="center" vertical="top" wrapText="1"/>
      <protection/>
    </xf>
    <xf numFmtId="0" fontId="0" fillId="0" borderId="0" xfId="77" applyFont="1" applyFill="1" applyAlignment="1" applyProtection="1">
      <alignment/>
      <protection locked="0"/>
    </xf>
    <xf numFmtId="3" fontId="28" fillId="0" borderId="0" xfId="76" applyNumberFormat="1" applyFont="1" applyFill="1" applyBorder="1" applyAlignment="1">
      <alignment horizontal="center"/>
      <protection/>
    </xf>
    <xf numFmtId="4" fontId="28" fillId="0" borderId="0" xfId="76" applyNumberFormat="1" applyFont="1" applyFill="1" applyBorder="1">
      <alignment/>
      <protection/>
    </xf>
    <xf numFmtId="0" fontId="24" fillId="0" borderId="25" xfId="76" applyFont="1" applyFill="1" applyBorder="1">
      <alignment/>
      <protection/>
    </xf>
    <xf numFmtId="0" fontId="28" fillId="0" borderId="26" xfId="76" applyFont="1" applyFill="1" applyBorder="1">
      <alignment/>
      <protection/>
    </xf>
    <xf numFmtId="0" fontId="28" fillId="0" borderId="18" xfId="76" applyFont="1" applyFill="1" applyBorder="1">
      <alignment/>
      <protection/>
    </xf>
    <xf numFmtId="14" fontId="28" fillId="0" borderId="19" xfId="76" applyNumberFormat="1" applyFont="1" applyFill="1" applyBorder="1" applyAlignment="1">
      <alignment horizontal="center"/>
      <protection/>
    </xf>
    <xf numFmtId="0" fontId="20" fillId="0" borderId="17" xfId="73" applyFont="1" applyFill="1" applyBorder="1" applyAlignment="1">
      <alignment horizontal="center"/>
      <protection/>
    </xf>
    <xf numFmtId="0" fontId="20" fillId="0" borderId="27" xfId="73" applyFont="1" applyFill="1" applyBorder="1" applyAlignment="1" quotePrefix="1">
      <alignment horizontal="center"/>
      <protection/>
    </xf>
    <xf numFmtId="0" fontId="17" fillId="35" borderId="0" xfId="0" applyFont="1" applyFill="1" applyAlignment="1" applyProtection="1">
      <alignment horizontal="right" shrinkToFit="1"/>
      <protection locked="0"/>
    </xf>
    <xf numFmtId="0" fontId="17" fillId="35" borderId="0" xfId="0" applyFont="1" applyFill="1" applyAlignment="1" applyProtection="1">
      <alignment horizontal="right"/>
      <protection locked="0"/>
    </xf>
    <xf numFmtId="0" fontId="9" fillId="35" borderId="0" xfId="0" applyFont="1" applyFill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0" fillId="38" borderId="0" xfId="0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left"/>
      <protection locked="0"/>
    </xf>
    <xf numFmtId="0" fontId="19" fillId="43" borderId="28" xfId="0" applyFont="1" applyFill="1" applyBorder="1" applyAlignment="1" applyProtection="1" quotePrefix="1">
      <alignment horizontal="center"/>
      <protection hidden="1"/>
    </xf>
    <xf numFmtId="0" fontId="19" fillId="43" borderId="29" xfId="0" applyFont="1" applyFill="1" applyBorder="1" applyAlignment="1" applyProtection="1">
      <alignment horizontal="center" shrinkToFit="1"/>
      <protection hidden="1"/>
    </xf>
    <xf numFmtId="0" fontId="19" fillId="43" borderId="13" xfId="0" applyFont="1" applyFill="1" applyBorder="1" applyAlignment="1" applyProtection="1">
      <alignment horizontal="center" shrinkToFit="1"/>
      <protection hidden="1"/>
    </xf>
    <xf numFmtId="0" fontId="16" fillId="36" borderId="29" xfId="0" applyFont="1" applyFill="1" applyBorder="1" applyAlignment="1" applyProtection="1">
      <alignment horizontal="center"/>
      <protection hidden="1"/>
    </xf>
    <xf numFmtId="0" fontId="23" fillId="0" borderId="20" xfId="73" applyFont="1" applyFill="1" applyBorder="1" applyAlignment="1">
      <alignment horizontal="center"/>
      <protection/>
    </xf>
    <xf numFmtId="0" fontId="23" fillId="0" borderId="0" xfId="73" applyFont="1" applyFill="1" applyBorder="1" applyAlignment="1">
      <alignment horizontal="center"/>
      <protection/>
    </xf>
    <xf numFmtId="0" fontId="20" fillId="0" borderId="15" xfId="73" applyFont="1" applyFill="1" applyBorder="1" applyAlignment="1">
      <alignment horizontal="center" vertical="center" shrinkToFit="1"/>
      <protection/>
    </xf>
    <xf numFmtId="0" fontId="20" fillId="0" borderId="0" xfId="73" applyFont="1" applyFill="1" applyBorder="1" applyAlignment="1">
      <alignment horizontal="right"/>
      <protection/>
    </xf>
    <xf numFmtId="0" fontId="33" fillId="0" borderId="0" xfId="73" applyFont="1" applyFill="1" applyBorder="1" applyAlignment="1">
      <alignment horizontal="center"/>
      <protection/>
    </xf>
    <xf numFmtId="0" fontId="34" fillId="0" borderId="0" xfId="73" applyFont="1" applyFill="1" applyBorder="1" applyAlignment="1">
      <alignment horizontal="center"/>
      <protection/>
    </xf>
    <xf numFmtId="0" fontId="20" fillId="0" borderId="24" xfId="73" applyFont="1" applyFill="1" applyBorder="1" applyAlignment="1">
      <alignment shrinkToFit="1"/>
      <protection/>
    </xf>
    <xf numFmtId="0" fontId="20" fillId="0" borderId="25" xfId="73" applyFont="1" applyFill="1" applyBorder="1" applyAlignment="1">
      <alignment shrinkToFit="1"/>
      <protection/>
    </xf>
    <xf numFmtId="0" fontId="20" fillId="0" borderId="26" xfId="73" applyFont="1" applyFill="1" applyBorder="1" applyAlignment="1">
      <alignment shrinkToFit="1"/>
      <protection/>
    </xf>
    <xf numFmtId="0" fontId="20" fillId="0" borderId="0" xfId="73" applyFont="1" applyFill="1" applyAlignment="1">
      <alignment shrinkToFit="1"/>
      <protection/>
    </xf>
    <xf numFmtId="0" fontId="23" fillId="0" borderId="0" xfId="73" applyFont="1" applyFill="1" applyAlignment="1">
      <alignment shrinkToFit="1"/>
      <protection/>
    </xf>
    <xf numFmtId="0" fontId="15" fillId="39" borderId="0" xfId="80" applyFont="1" applyFill="1" applyBorder="1" applyAlignment="1" applyProtection="1">
      <alignment horizontal="left"/>
      <protection locked="0"/>
    </xf>
    <xf numFmtId="0" fontId="17" fillId="35" borderId="0" xfId="0" applyFont="1" applyFill="1" applyBorder="1" applyAlignment="1" applyProtection="1">
      <alignment horizontal="right" shrinkToFit="1"/>
      <protection hidden="1"/>
    </xf>
    <xf numFmtId="0" fontId="17" fillId="35" borderId="30" xfId="0" applyFont="1" applyFill="1" applyBorder="1" applyAlignment="1" applyProtection="1">
      <alignment horizontal="right" shrinkToFit="1"/>
      <protection hidden="1"/>
    </xf>
    <xf numFmtId="0" fontId="17" fillId="35" borderId="31" xfId="0" applyFont="1" applyFill="1" applyBorder="1" applyAlignment="1" applyProtection="1">
      <alignment horizontal="right" shrinkToFit="1"/>
      <protection hidden="1"/>
    </xf>
    <xf numFmtId="0" fontId="9" fillId="35" borderId="32" xfId="0" applyFont="1" applyFill="1" applyBorder="1" applyAlignment="1" applyProtection="1">
      <alignment horizontal="left" shrinkToFit="1"/>
      <protection locked="0"/>
    </xf>
    <xf numFmtId="0" fontId="9" fillId="35" borderId="33" xfId="0" applyFont="1" applyFill="1" applyBorder="1" applyAlignment="1" applyProtection="1">
      <alignment horizontal="left" shrinkToFit="1"/>
      <protection locked="0"/>
    </xf>
    <xf numFmtId="0" fontId="17" fillId="35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Alignment="1">
      <alignment/>
    </xf>
    <xf numFmtId="172" fontId="31" fillId="43" borderId="12" xfId="79" applyNumberFormat="1" applyFont="1" applyFill="1" applyBorder="1" applyAlignment="1" applyProtection="1" quotePrefix="1">
      <alignment horizontal="center"/>
      <protection hidden="1"/>
    </xf>
    <xf numFmtId="172" fontId="31" fillId="43" borderId="12" xfId="79" applyNumberFormat="1" applyFont="1" applyFill="1" applyBorder="1" applyAlignment="1" applyProtection="1">
      <alignment horizontal="center"/>
      <protection hidden="1"/>
    </xf>
    <xf numFmtId="0" fontId="31" fillId="43" borderId="12" xfId="79" applyNumberFormat="1" applyFont="1" applyFill="1" applyBorder="1" applyAlignment="1" applyProtection="1">
      <alignment horizontal="center"/>
      <protection hidden="1"/>
    </xf>
    <xf numFmtId="0" fontId="30" fillId="35" borderId="0" xfId="0" applyFont="1" applyFill="1" applyAlignment="1" applyProtection="1">
      <alignment shrinkToFit="1"/>
      <protection hidden="1"/>
    </xf>
    <xf numFmtId="0" fontId="17" fillId="35" borderId="0" xfId="0" applyFont="1" applyFill="1" applyAlignment="1" applyProtection="1">
      <alignment horizontal="right"/>
      <protection hidden="1"/>
    </xf>
    <xf numFmtId="0" fontId="8" fillId="0" borderId="0" xfId="69" applyNumberFormat="1" applyFont="1" applyFill="1" applyBorder="1" applyAlignment="1">
      <alignment horizontal="left"/>
      <protection/>
    </xf>
    <xf numFmtId="0" fontId="8" fillId="0" borderId="25" xfId="69" applyNumberFormat="1" applyFont="1" applyFill="1" applyBorder="1" applyAlignment="1">
      <alignment horizontal="center"/>
      <protection/>
    </xf>
    <xf numFmtId="0" fontId="8" fillId="0" borderId="0" xfId="69" applyNumberFormat="1" applyFont="1" applyFill="1" applyBorder="1" applyAlignment="1">
      <alignment horizontal="center"/>
      <protection/>
    </xf>
    <xf numFmtId="0" fontId="36" fillId="35" borderId="0" xfId="0" applyFont="1" applyFill="1" applyAlignment="1" applyProtection="1">
      <alignment horizontal="left"/>
      <protection locked="0"/>
    </xf>
    <xf numFmtId="0" fontId="0" fillId="0" borderId="0" xfId="75" applyFill="1">
      <alignment/>
      <protection/>
    </xf>
    <xf numFmtId="0" fontId="0" fillId="0" borderId="0" xfId="75" applyFont="1" applyFill="1">
      <alignment/>
      <protection/>
    </xf>
    <xf numFmtId="0" fontId="5" fillId="0" borderId="0" xfId="49" applyFill="1" applyAlignment="1" applyProtection="1">
      <alignment/>
      <protection/>
    </xf>
    <xf numFmtId="0" fontId="1" fillId="0" borderId="0" xfId="75" applyFont="1" applyFill="1">
      <alignment/>
      <protection/>
    </xf>
    <xf numFmtId="0" fontId="0" fillId="35" borderId="0" xfId="0" applyFill="1" applyAlignment="1" applyProtection="1" quotePrefix="1">
      <alignment shrinkToFit="1"/>
      <protection locked="0"/>
    </xf>
    <xf numFmtId="175" fontId="8" fillId="39" borderId="0" xfId="80" applyNumberFormat="1" applyFont="1" applyFill="1" applyBorder="1" applyAlignment="1" applyProtection="1">
      <alignment horizontal="center"/>
      <protection locked="0"/>
    </xf>
    <xf numFmtId="0" fontId="20" fillId="0" borderId="24" xfId="73" applyFont="1" applyFill="1" applyBorder="1" applyAlignment="1">
      <alignment horizontal="left"/>
      <protection/>
    </xf>
    <xf numFmtId="0" fontId="20" fillId="0" borderId="25" xfId="73" applyFont="1" applyFill="1" applyBorder="1" applyAlignment="1">
      <alignment horizontal="center"/>
      <protection/>
    </xf>
    <xf numFmtId="0" fontId="23" fillId="0" borderId="25" xfId="73" applyFont="1" applyFill="1" applyBorder="1">
      <alignment/>
      <protection/>
    </xf>
    <xf numFmtId="0" fontId="20" fillId="0" borderId="25" xfId="73" applyFont="1" applyFill="1" applyBorder="1" applyAlignment="1">
      <alignment horizontal="left"/>
      <protection/>
    </xf>
    <xf numFmtId="0" fontId="20" fillId="0" borderId="25" xfId="73" applyFont="1" applyFill="1" applyBorder="1">
      <alignment/>
      <protection/>
    </xf>
    <xf numFmtId="0" fontId="20" fillId="0" borderId="26" xfId="73" applyFont="1" applyFill="1" applyBorder="1">
      <alignment/>
      <protection/>
    </xf>
    <xf numFmtId="0" fontId="20" fillId="0" borderId="20" xfId="73" applyFont="1" applyFill="1" applyBorder="1" applyAlignment="1">
      <alignment horizontal="right"/>
      <protection/>
    </xf>
    <xf numFmtId="0" fontId="1" fillId="0" borderId="29" xfId="0" applyFont="1" applyFill="1" applyBorder="1" applyAlignment="1" applyProtection="1">
      <alignment horizontal="center"/>
      <protection locked="0"/>
    </xf>
    <xf numFmtId="184" fontId="39" fillId="43" borderId="12" xfId="0" applyNumberFormat="1" applyFont="1" applyFill="1" applyBorder="1" applyAlignment="1" applyProtection="1">
      <alignment horizontal="left"/>
      <protection hidden="1"/>
    </xf>
    <xf numFmtId="0" fontId="0" fillId="0" borderId="0" xfId="72">
      <alignment/>
      <protection/>
    </xf>
    <xf numFmtId="0" fontId="16" fillId="36" borderId="0" xfId="0" applyFont="1" applyFill="1" applyAlignment="1" applyProtection="1">
      <alignment horizontal="centerContinuous" vertical="center"/>
      <protection hidden="1"/>
    </xf>
    <xf numFmtId="0" fontId="28" fillId="0" borderId="16" xfId="76" applyFont="1" applyFill="1" applyBorder="1" applyAlignment="1">
      <alignment vertical="center"/>
      <protection/>
    </xf>
    <xf numFmtId="0" fontId="28" fillId="0" borderId="17" xfId="76" applyFont="1" applyFill="1" applyBorder="1" applyAlignment="1">
      <alignment vertical="center"/>
      <protection/>
    </xf>
    <xf numFmtId="0" fontId="28" fillId="0" borderId="16" xfId="76" applyFont="1" applyFill="1" applyBorder="1" applyAlignment="1">
      <alignment horizontal="center" vertical="center"/>
      <protection/>
    </xf>
    <xf numFmtId="176" fontId="28" fillId="0" borderId="16" xfId="76" applyNumberFormat="1" applyFont="1" applyFill="1" applyBorder="1" applyAlignment="1">
      <alignment horizontal="left" vertical="center"/>
      <protection/>
    </xf>
    <xf numFmtId="0" fontId="23" fillId="0" borderId="0" xfId="73" applyFont="1" applyFill="1" applyAlignment="1">
      <alignment horizontal="left" vertical="center"/>
      <protection/>
    </xf>
    <xf numFmtId="0" fontId="27" fillId="0" borderId="25" xfId="69" applyNumberFormat="1" applyFont="1" applyFill="1" applyBorder="1" applyAlignment="1">
      <alignment horizontal="left"/>
      <protection/>
    </xf>
    <xf numFmtId="0" fontId="16" fillId="36" borderId="30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 quotePrefix="1">
      <alignment shrinkToFit="1"/>
      <protection hidden="1"/>
    </xf>
    <xf numFmtId="172" fontId="27" fillId="41" borderId="22" xfId="79" applyNumberFormat="1" applyFont="1" applyFill="1" applyBorder="1" applyAlignment="1" applyProtection="1">
      <alignment horizontal="center"/>
      <protection locked="0"/>
    </xf>
    <xf numFmtId="0" fontId="13" fillId="0" borderId="12" xfId="79" applyFont="1" applyBorder="1" applyProtection="1">
      <alignment/>
      <protection locked="0"/>
    </xf>
    <xf numFmtId="0" fontId="14" fillId="44" borderId="12" xfId="0" applyNumberFormat="1" applyFont="1" applyFill="1" applyBorder="1" applyAlignment="1" applyProtection="1">
      <alignment horizontal="center" vertical="top"/>
      <protection hidden="1"/>
    </xf>
    <xf numFmtId="0" fontId="14" fillId="27" borderId="19" xfId="0" applyNumberFormat="1" applyFont="1" applyFill="1" applyBorder="1" applyAlignment="1" applyProtection="1">
      <alignment horizontal="center" vertical="top"/>
      <protection locked="0"/>
    </xf>
    <xf numFmtId="0" fontId="14" fillId="27" borderId="27" xfId="0" applyNumberFormat="1" applyFont="1" applyFill="1" applyBorder="1" applyAlignment="1" applyProtection="1">
      <alignment horizontal="center" vertical="top"/>
      <protection locked="0"/>
    </xf>
    <xf numFmtId="0" fontId="14" fillId="27" borderId="18" xfId="0" applyNumberFormat="1" applyFont="1" applyFill="1" applyBorder="1" applyAlignment="1" applyProtection="1">
      <alignment horizontal="center" vertical="top"/>
      <protection locked="0"/>
    </xf>
    <xf numFmtId="0" fontId="14" fillId="45" borderId="34" xfId="0" applyNumberFormat="1" applyFont="1" applyFill="1" applyBorder="1" applyAlignment="1" applyProtection="1">
      <alignment horizontal="center" vertical="top"/>
      <protection locked="0"/>
    </xf>
    <xf numFmtId="0" fontId="14" fillId="45" borderId="12" xfId="0" applyNumberFormat="1" applyFont="1" applyFill="1" applyBorder="1" applyAlignment="1" applyProtection="1">
      <alignment horizontal="center" vertical="top"/>
      <protection locked="0"/>
    </xf>
    <xf numFmtId="0" fontId="14" fillId="45" borderId="35" xfId="0" applyNumberFormat="1" applyFont="1" applyFill="1" applyBorder="1" applyAlignment="1" applyProtection="1">
      <alignment horizontal="center" vertical="top"/>
      <protection locked="0"/>
    </xf>
    <xf numFmtId="0" fontId="13" fillId="40" borderId="12" xfId="79" applyFont="1" applyFill="1" applyBorder="1" applyProtection="1">
      <alignment/>
      <protection locked="0"/>
    </xf>
    <xf numFmtId="0" fontId="14" fillId="27" borderId="26" xfId="0" applyNumberFormat="1" applyFont="1" applyFill="1" applyBorder="1" applyAlignment="1" applyProtection="1">
      <alignment horizontal="center" vertical="top"/>
      <protection locked="0"/>
    </xf>
    <xf numFmtId="0" fontId="14" fillId="27" borderId="14" xfId="0" applyNumberFormat="1" applyFont="1" applyFill="1" applyBorder="1" applyAlignment="1" applyProtection="1">
      <alignment horizontal="center" vertical="top"/>
      <protection locked="0"/>
    </xf>
    <xf numFmtId="0" fontId="14" fillId="27" borderId="24" xfId="0" applyNumberFormat="1" applyFont="1" applyFill="1" applyBorder="1" applyAlignment="1" applyProtection="1">
      <alignment horizontal="center" vertical="top"/>
      <protection locked="0"/>
    </xf>
    <xf numFmtId="172" fontId="14" fillId="45" borderId="34" xfId="0" applyNumberFormat="1" applyFont="1" applyFill="1" applyBorder="1" applyAlignment="1" applyProtection="1">
      <alignment horizontal="center" vertical="top"/>
      <protection locked="0"/>
    </xf>
    <xf numFmtId="0" fontId="14" fillId="27" borderId="17" xfId="0" applyNumberFormat="1" applyFont="1" applyFill="1" applyBorder="1" applyAlignment="1" applyProtection="1">
      <alignment horizontal="center" vertical="top"/>
      <protection locked="0"/>
    </xf>
    <xf numFmtId="0" fontId="14" fillId="27" borderId="12" xfId="0" applyNumberFormat="1" applyFont="1" applyFill="1" applyBorder="1" applyAlignment="1" applyProtection="1">
      <alignment horizontal="center" vertical="top"/>
      <protection locked="0"/>
    </xf>
    <xf numFmtId="0" fontId="14" fillId="27" borderId="15" xfId="0" applyNumberFormat="1" applyFont="1" applyFill="1" applyBorder="1" applyAlignment="1" applyProtection="1">
      <alignment horizontal="center" vertical="top"/>
      <protection locked="0"/>
    </xf>
    <xf numFmtId="0" fontId="14" fillId="27" borderId="36" xfId="0" applyNumberFormat="1" applyFont="1" applyFill="1" applyBorder="1" applyAlignment="1" applyProtection="1">
      <alignment horizontal="center" vertical="top"/>
      <protection locked="0"/>
    </xf>
    <xf numFmtId="0" fontId="14" fillId="27" borderId="37" xfId="0" applyNumberFormat="1" applyFont="1" applyFill="1" applyBorder="1" applyAlignment="1" applyProtection="1">
      <alignment horizontal="center" vertical="top"/>
      <protection locked="0"/>
    </xf>
    <xf numFmtId="0" fontId="14" fillId="27" borderId="38" xfId="0" applyNumberFormat="1" applyFont="1" applyFill="1" applyBorder="1" applyAlignment="1" applyProtection="1">
      <alignment horizontal="center" vertical="top"/>
      <protection locked="0"/>
    </xf>
    <xf numFmtId="172" fontId="14" fillId="45" borderId="39" xfId="0" applyNumberFormat="1" applyFont="1" applyFill="1" applyBorder="1" applyAlignment="1" applyProtection="1">
      <alignment horizontal="center" vertical="top"/>
      <protection locked="0"/>
    </xf>
    <xf numFmtId="0" fontId="14" fillId="45" borderId="37" xfId="0" applyNumberFormat="1" applyFont="1" applyFill="1" applyBorder="1" applyAlignment="1" applyProtection="1">
      <alignment horizontal="center" vertical="top"/>
      <protection locked="0"/>
    </xf>
    <xf numFmtId="0" fontId="14" fillId="45" borderId="40" xfId="0" applyNumberFormat="1" applyFont="1" applyFill="1" applyBorder="1" applyAlignment="1" applyProtection="1">
      <alignment horizontal="center" vertical="top"/>
      <protection locked="0"/>
    </xf>
    <xf numFmtId="176" fontId="28" fillId="0" borderId="17" xfId="76" applyNumberFormat="1" applyFont="1" applyFill="1" applyBorder="1" applyAlignment="1">
      <alignment horizontal="left" vertical="center"/>
      <protection/>
    </xf>
    <xf numFmtId="4" fontId="28" fillId="0" borderId="0" xfId="76" applyNumberFormat="1" applyFont="1" applyFill="1" quotePrefix="1">
      <alignment/>
      <protection/>
    </xf>
    <xf numFmtId="0" fontId="42" fillId="0" borderId="0" xfId="70" applyFont="1" applyFill="1">
      <alignment/>
      <protection/>
    </xf>
    <xf numFmtId="0" fontId="42" fillId="0" borderId="0" xfId="70" applyFont="1" applyFill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0" fontId="29" fillId="27" borderId="0" xfId="0" applyNumberFormat="1" applyFont="1" applyFill="1" applyBorder="1" applyAlignment="1" applyProtection="1">
      <alignment vertical="top" shrinkToFit="1"/>
      <protection locked="0"/>
    </xf>
    <xf numFmtId="0" fontId="29" fillId="27" borderId="29" xfId="0" applyNumberFormat="1" applyFont="1" applyFill="1" applyBorder="1" applyAlignment="1" applyProtection="1">
      <alignment vertical="top" shrinkToFit="1"/>
      <protection locked="0"/>
    </xf>
    <xf numFmtId="0" fontId="29" fillId="0" borderId="41" xfId="0" applyNumberFormat="1" applyFont="1" applyFill="1" applyBorder="1" applyAlignment="1" applyProtection="1">
      <alignment horizontal="center" vertical="top"/>
      <protection locked="0"/>
    </xf>
    <xf numFmtId="0" fontId="29" fillId="27" borderId="42" xfId="0" applyNumberFormat="1" applyFont="1" applyFill="1" applyBorder="1" applyAlignment="1" applyProtection="1">
      <alignment vertical="top" shrinkToFit="1"/>
      <protection locked="0"/>
    </xf>
    <xf numFmtId="0" fontId="29" fillId="0" borderId="39" xfId="0" applyNumberFormat="1" applyFont="1" applyFill="1" applyBorder="1" applyAlignment="1" applyProtection="1">
      <alignment horizontal="center" vertical="top"/>
      <protection locked="0"/>
    </xf>
    <xf numFmtId="0" fontId="29" fillId="0" borderId="37" xfId="0" applyNumberFormat="1" applyFont="1" applyFill="1" applyBorder="1" applyAlignment="1" applyProtection="1">
      <alignment horizontal="center" vertical="top"/>
      <protection locked="0"/>
    </xf>
    <xf numFmtId="0" fontId="29" fillId="0" borderId="38" xfId="0" applyNumberFormat="1" applyFont="1" applyFill="1" applyBorder="1" applyAlignment="1" applyProtection="1">
      <alignment horizontal="center" vertical="top"/>
      <protection locked="0"/>
    </xf>
    <xf numFmtId="0" fontId="29" fillId="0" borderId="43" xfId="0" applyNumberFormat="1" applyFont="1" applyFill="1" applyBorder="1" applyAlignment="1" applyProtection="1">
      <alignment horizontal="center" vertical="top"/>
      <protection locked="0"/>
    </xf>
    <xf numFmtId="0" fontId="29" fillId="0" borderId="14" xfId="0" applyNumberFormat="1" applyFont="1" applyFill="1" applyBorder="1" applyAlignment="1" applyProtection="1">
      <alignment horizontal="center" vertical="top"/>
      <protection locked="0"/>
    </xf>
    <xf numFmtId="0" fontId="29" fillId="0" borderId="44" xfId="0" applyNumberFormat="1" applyFont="1" applyFill="1" applyBorder="1" applyAlignment="1" applyProtection="1">
      <alignment horizontal="center" vertical="top"/>
      <protection locked="0"/>
    </xf>
    <xf numFmtId="0" fontId="29" fillId="0" borderId="45" xfId="0" applyNumberFormat="1" applyFont="1" applyFill="1" applyBorder="1" applyAlignment="1" applyProtection="1">
      <alignment horizontal="center" vertical="top"/>
      <protection locked="0"/>
    </xf>
    <xf numFmtId="0" fontId="29" fillId="0" borderId="36" xfId="0" applyNumberFormat="1" applyFont="1" applyFill="1" applyBorder="1" applyAlignment="1" applyProtection="1">
      <alignment horizontal="center" vertical="top"/>
      <protection locked="0"/>
    </xf>
    <xf numFmtId="0" fontId="29" fillId="0" borderId="40" xfId="0" applyNumberFormat="1" applyFont="1" applyFill="1" applyBorder="1" applyAlignment="1" applyProtection="1">
      <alignment horizontal="center" vertical="top"/>
      <protection locked="0"/>
    </xf>
    <xf numFmtId="0" fontId="13" fillId="0" borderId="0" xfId="79" applyFont="1" applyFill="1" applyAlignment="1" applyProtection="1">
      <alignment/>
      <protection locked="0"/>
    </xf>
    <xf numFmtId="0" fontId="14" fillId="40" borderId="12" xfId="0" applyNumberFormat="1" applyFont="1" applyFill="1" applyBorder="1" applyAlignment="1" applyProtection="1">
      <alignment horizontal="right" vertical="top"/>
      <protection locked="0"/>
    </xf>
    <xf numFmtId="0" fontId="14" fillId="43" borderId="46" xfId="0" applyNumberFormat="1" applyFont="1" applyFill="1" applyBorder="1" applyAlignment="1" applyProtection="1">
      <alignment horizontal="left" vertical="top" indent="1"/>
      <protection locked="0"/>
    </xf>
    <xf numFmtId="0" fontId="14" fillId="46" borderId="34" xfId="0" applyNumberFormat="1" applyFont="1" applyFill="1" applyBorder="1" applyAlignment="1" applyProtection="1">
      <alignment horizontal="center" vertical="top"/>
      <protection locked="0"/>
    </xf>
    <xf numFmtId="0" fontId="14" fillId="46" borderId="12" xfId="0" applyNumberFormat="1" applyFont="1" applyFill="1" applyBorder="1" applyAlignment="1" applyProtection="1">
      <alignment horizontal="left" vertical="top" indent="1"/>
      <protection locked="0"/>
    </xf>
    <xf numFmtId="0" fontId="14" fillId="46" borderId="35" xfId="0" applyNumberFormat="1" applyFont="1" applyFill="1" applyBorder="1" applyAlignment="1" applyProtection="1">
      <alignment horizontal="left" vertical="top" indent="1"/>
      <protection locked="0"/>
    </xf>
    <xf numFmtId="0" fontId="14" fillId="27" borderId="12" xfId="0" applyNumberFormat="1" applyFont="1" applyFill="1" applyBorder="1" applyAlignment="1" applyProtection="1">
      <alignment horizontal="right" vertical="top"/>
      <protection locked="0"/>
    </xf>
    <xf numFmtId="0" fontId="14" fillId="27" borderId="47" xfId="0" applyNumberFormat="1" applyFont="1" applyFill="1" applyBorder="1" applyAlignment="1" applyProtection="1">
      <alignment horizontal="left" vertical="top" indent="1"/>
      <protection locked="0"/>
    </xf>
    <xf numFmtId="0" fontId="14" fillId="43" borderId="31" xfId="0" applyNumberFormat="1" applyFont="1" applyFill="1" applyBorder="1" applyAlignment="1" applyProtection="1">
      <alignment horizontal="left" vertical="top" indent="1"/>
      <protection locked="0"/>
    </xf>
    <xf numFmtId="0" fontId="0" fillId="27" borderId="12" xfId="72" applyFont="1" applyFill="1" applyBorder="1" applyAlignment="1" applyProtection="1">
      <alignment horizontal="center" vertical="center"/>
      <protection hidden="1"/>
    </xf>
    <xf numFmtId="2" fontId="0" fillId="27" borderId="12" xfId="72" applyNumberFormat="1" applyFill="1" applyBorder="1">
      <alignment/>
      <protection/>
    </xf>
    <xf numFmtId="0" fontId="1" fillId="46" borderId="12" xfId="72" applyFont="1" applyFill="1" applyBorder="1" applyAlignment="1">
      <alignment horizontal="center" wrapText="1"/>
      <protection/>
    </xf>
    <xf numFmtId="0" fontId="0" fillId="35" borderId="42" xfId="0" applyFill="1" applyBorder="1" applyAlignment="1" applyProtection="1">
      <alignment horizontal="center" shrinkToFit="1"/>
      <protection locked="0"/>
    </xf>
    <xf numFmtId="4" fontId="20" fillId="0" borderId="12" xfId="73" applyNumberFormat="1" applyFont="1" applyFill="1" applyBorder="1" applyAlignment="1">
      <alignment vertical="center"/>
      <protection/>
    </xf>
    <xf numFmtId="0" fontId="20" fillId="47" borderId="12" xfId="73" applyFont="1" applyFill="1" applyBorder="1" applyAlignment="1">
      <alignment shrinkToFit="1"/>
      <protection/>
    </xf>
    <xf numFmtId="0" fontId="4" fillId="0" borderId="0" xfId="67" applyAlignment="1">
      <alignment horizontal="center"/>
      <protection/>
    </xf>
    <xf numFmtId="0" fontId="4" fillId="0" borderId="0" xfId="67">
      <alignment/>
      <protection/>
    </xf>
    <xf numFmtId="0" fontId="4" fillId="0" borderId="0" xfId="67" applyFont="1" applyAlignment="1">
      <alignment horizontal="right"/>
      <protection/>
    </xf>
    <xf numFmtId="0" fontId="4" fillId="27" borderId="12" xfId="67" applyFill="1" applyBorder="1" applyAlignment="1">
      <alignment vertical="center"/>
      <protection/>
    </xf>
    <xf numFmtId="0" fontId="4" fillId="0" borderId="12" xfId="67" applyBorder="1" applyAlignment="1">
      <alignment horizontal="left" vertical="center"/>
      <protection/>
    </xf>
    <xf numFmtId="0" fontId="8" fillId="0" borderId="0" xfId="67" applyFont="1">
      <alignment/>
      <protection/>
    </xf>
    <xf numFmtId="0" fontId="4" fillId="27" borderId="12" xfId="67" applyFill="1" applyBorder="1" applyAlignment="1">
      <alignment horizontal="center" vertical="center"/>
      <protection/>
    </xf>
    <xf numFmtId="0" fontId="4" fillId="0" borderId="12" xfId="67" applyBorder="1">
      <alignment/>
      <protection/>
    </xf>
    <xf numFmtId="0" fontId="4" fillId="0" borderId="12" xfId="67" applyBorder="1" applyAlignment="1">
      <alignment horizontal="center" shrinkToFit="1"/>
      <protection/>
    </xf>
    <xf numFmtId="0" fontId="4" fillId="0" borderId="12" xfId="67" applyBorder="1" applyAlignment="1">
      <alignment horizontal="left" shrinkToFit="1"/>
      <protection/>
    </xf>
    <xf numFmtId="0" fontId="4" fillId="48" borderId="12" xfId="67" applyFont="1" applyFill="1" applyBorder="1" applyAlignment="1">
      <alignment horizontal="center" shrinkToFit="1"/>
      <protection/>
    </xf>
    <xf numFmtId="0" fontId="4" fillId="48" borderId="12" xfId="67" applyFill="1" applyBorder="1" applyAlignment="1">
      <alignment horizontal="left" shrinkToFit="1"/>
      <protection/>
    </xf>
    <xf numFmtId="4" fontId="4" fillId="48" borderId="12" xfId="67" applyNumberFormat="1" applyFill="1" applyBorder="1" applyAlignment="1">
      <alignment shrinkToFit="1"/>
      <protection/>
    </xf>
    <xf numFmtId="16" fontId="4" fillId="0" borderId="12" xfId="67" applyNumberFormat="1" applyBorder="1" applyAlignment="1">
      <alignment horizontal="left" shrinkToFit="1"/>
      <protection/>
    </xf>
    <xf numFmtId="4" fontId="4" fillId="0" borderId="12" xfId="67" applyNumberFormat="1" applyBorder="1" applyAlignment="1">
      <alignment shrinkToFit="1"/>
      <protection/>
    </xf>
    <xf numFmtId="0" fontId="4" fillId="27" borderId="12" xfId="67" applyFill="1" applyBorder="1">
      <alignment/>
      <protection/>
    </xf>
    <xf numFmtId="0" fontId="35" fillId="0" borderId="0" xfId="67" applyFont="1" applyAlignment="1">
      <alignment horizontal="center" vertical="top"/>
      <protection/>
    </xf>
    <xf numFmtId="0" fontId="35" fillId="0" borderId="0" xfId="67" applyFont="1" applyAlignment="1">
      <alignment horizontal="center"/>
      <protection/>
    </xf>
    <xf numFmtId="0" fontId="35" fillId="0" borderId="0" xfId="67" applyFont="1">
      <alignment/>
      <protection/>
    </xf>
    <xf numFmtId="0" fontId="42" fillId="0" borderId="0" xfId="70" applyFont="1" applyFill="1" applyAlignment="1">
      <alignment vertical="top"/>
      <protection/>
    </xf>
    <xf numFmtId="0" fontId="4" fillId="27" borderId="12" xfId="67" applyFont="1" applyFill="1" applyBorder="1" applyAlignment="1">
      <alignment horizontal="center" vertical="center" wrapText="1"/>
      <protection/>
    </xf>
    <xf numFmtId="0" fontId="20" fillId="0" borderId="14" xfId="73" applyFont="1" applyFill="1" applyBorder="1" applyAlignment="1">
      <alignment horizontal="center" vertical="center" wrapText="1"/>
      <protection/>
    </xf>
    <xf numFmtId="0" fontId="20" fillId="0" borderId="27" xfId="73" applyFont="1" applyFill="1" applyBorder="1" applyAlignment="1">
      <alignment horizontal="center" vertical="center" wrapText="1"/>
      <protection/>
    </xf>
    <xf numFmtId="0" fontId="20" fillId="0" borderId="23" xfId="73" applyFont="1" applyFill="1" applyBorder="1" applyAlignment="1">
      <alignment horizontal="center" vertical="center" wrapText="1"/>
      <protection/>
    </xf>
    <xf numFmtId="0" fontId="4" fillId="0" borderId="0" xfId="67" applyFill="1" applyAlignment="1">
      <alignment horizontal="center"/>
      <protection/>
    </xf>
    <xf numFmtId="0" fontId="4" fillId="0" borderId="0" xfId="67" applyFill="1" applyAlignment="1">
      <alignment horizontal="center" shrinkToFit="1"/>
      <protection/>
    </xf>
    <xf numFmtId="177" fontId="4" fillId="0" borderId="0" xfId="67" applyNumberFormat="1" applyAlignment="1">
      <alignment horizontal="center"/>
      <protection/>
    </xf>
    <xf numFmtId="0" fontId="20" fillId="49" borderId="14" xfId="73" applyFont="1" applyFill="1" applyBorder="1" applyAlignment="1">
      <alignment horizontal="center" vertical="center" textRotation="90"/>
      <protection/>
    </xf>
    <xf numFmtId="0" fontId="20" fillId="49" borderId="14" xfId="73" applyFont="1" applyFill="1" applyBorder="1" applyAlignment="1">
      <alignment horizontal="center" vertical="center" wrapText="1"/>
      <protection/>
    </xf>
    <xf numFmtId="0" fontId="20" fillId="49" borderId="27" xfId="73" applyFont="1" applyFill="1" applyBorder="1" applyAlignment="1">
      <alignment horizontal="center" vertical="center" textRotation="90"/>
      <protection/>
    </xf>
    <xf numFmtId="0" fontId="20" fillId="49" borderId="26" xfId="73" applyFont="1" applyFill="1" applyBorder="1" applyAlignment="1">
      <alignment horizontal="center" vertical="center"/>
      <protection/>
    </xf>
    <xf numFmtId="0" fontId="20" fillId="49" borderId="23" xfId="73" applyFont="1" applyFill="1" applyBorder="1" applyAlignment="1">
      <alignment/>
      <protection/>
    </xf>
    <xf numFmtId="0" fontId="0" fillId="49" borderId="22" xfId="0" applyFont="1" applyFill="1" applyBorder="1" applyAlignment="1">
      <alignment horizontal="center" wrapText="1"/>
    </xf>
    <xf numFmtId="0" fontId="22" fillId="49" borderId="26" xfId="73" applyFont="1" applyFill="1" applyBorder="1" applyAlignment="1">
      <alignment horizontal="center" vertical="center"/>
      <protection/>
    </xf>
    <xf numFmtId="0" fontId="22" fillId="49" borderId="27" xfId="73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 horizontal="center" wrapText="1"/>
    </xf>
    <xf numFmtId="0" fontId="1" fillId="49" borderId="22" xfId="0" applyFont="1" applyFill="1" applyBorder="1" applyAlignment="1">
      <alignment horizontal="center" textRotation="90" wrapText="1"/>
    </xf>
    <xf numFmtId="0" fontId="22" fillId="49" borderId="23" xfId="73" applyFont="1" applyFill="1" applyBorder="1" applyAlignment="1">
      <alignment horizontal="center" vertical="center" wrapText="1"/>
      <protection/>
    </xf>
    <xf numFmtId="4" fontId="4" fillId="27" borderId="12" xfId="67" applyNumberFormat="1" applyFill="1" applyBorder="1" applyAlignment="1">
      <alignment shrinkToFit="1"/>
      <protection/>
    </xf>
    <xf numFmtId="0" fontId="4" fillId="0" borderId="24" xfId="67" applyFill="1" applyBorder="1">
      <alignment/>
      <protection/>
    </xf>
    <xf numFmtId="4" fontId="4" fillId="0" borderId="26" xfId="67" applyNumberFormat="1" applyFill="1" applyBorder="1">
      <alignment/>
      <protection/>
    </xf>
    <xf numFmtId="0" fontId="4" fillId="0" borderId="21" xfId="67" applyBorder="1">
      <alignment/>
      <protection/>
    </xf>
    <xf numFmtId="0" fontId="4" fillId="0" borderId="20" xfId="67" applyBorder="1">
      <alignment/>
      <protection/>
    </xf>
    <xf numFmtId="0" fontId="4" fillId="0" borderId="20" xfId="67" applyFont="1" applyBorder="1" applyAlignment="1">
      <alignment horizontal="right"/>
      <protection/>
    </xf>
    <xf numFmtId="0" fontId="4" fillId="0" borderId="12" xfId="67" applyBorder="1" applyAlignment="1">
      <alignment horizontal="left" vertical="center" shrinkToFit="1"/>
      <protection/>
    </xf>
    <xf numFmtId="0" fontId="4" fillId="0" borderId="12" xfId="67" applyBorder="1" applyAlignment="1">
      <alignment horizontal="left" vertical="center" wrapText="1" shrinkToFit="1"/>
      <protection/>
    </xf>
    <xf numFmtId="172" fontId="13" fillId="0" borderId="12" xfId="79" applyNumberFormat="1" applyFont="1" applyFill="1" applyBorder="1" applyAlignment="1" applyProtection="1" quotePrefix="1">
      <alignment horizontal="center"/>
      <protection hidden="1"/>
    </xf>
    <xf numFmtId="172" fontId="28" fillId="0" borderId="12" xfId="79" applyNumberFormat="1" applyFont="1" applyFill="1" applyBorder="1" applyAlignment="1" applyProtection="1" quotePrefix="1">
      <alignment horizontal="center" shrinkToFit="1"/>
      <protection hidden="1"/>
    </xf>
    <xf numFmtId="175" fontId="28" fillId="0" borderId="26" xfId="76" applyNumberFormat="1" applyFont="1" applyFill="1" applyBorder="1" applyAlignment="1">
      <alignment horizontal="center"/>
      <protection/>
    </xf>
    <xf numFmtId="3" fontId="28" fillId="0" borderId="0" xfId="76" applyNumberFormat="1" applyFont="1" applyFill="1" applyBorder="1" applyAlignment="1">
      <alignment vertical="center"/>
      <protection/>
    </xf>
    <xf numFmtId="0" fontId="23" fillId="0" borderId="0" xfId="76" applyFont="1" applyFill="1">
      <alignment/>
      <protection/>
    </xf>
    <xf numFmtId="0" fontId="24" fillId="0" borderId="15" xfId="76" applyFont="1" applyFill="1" applyBorder="1" applyAlignment="1">
      <alignment vertical="center" shrinkToFit="1"/>
      <protection/>
    </xf>
    <xf numFmtId="0" fontId="28" fillId="49" borderId="15" xfId="76" applyFont="1" applyFill="1" applyBorder="1" applyAlignment="1">
      <alignment vertical="center"/>
      <protection/>
    </xf>
    <xf numFmtId="0" fontId="28" fillId="49" borderId="16" xfId="76" applyFont="1" applyFill="1" applyBorder="1" applyAlignment="1">
      <alignment vertical="center"/>
      <protection/>
    </xf>
    <xf numFmtId="0" fontId="28" fillId="49" borderId="17" xfId="76" applyFont="1" applyFill="1" applyBorder="1" applyAlignment="1">
      <alignment vertical="center"/>
      <protection/>
    </xf>
    <xf numFmtId="0" fontId="28" fillId="49" borderId="21" xfId="76" applyFont="1" applyFill="1" applyBorder="1">
      <alignment/>
      <protection/>
    </xf>
    <xf numFmtId="0" fontId="28" fillId="49" borderId="20" xfId="76" applyFont="1" applyFill="1" applyBorder="1">
      <alignment/>
      <protection/>
    </xf>
    <xf numFmtId="0" fontId="28" fillId="49" borderId="22" xfId="76" applyFont="1" applyFill="1" applyBorder="1">
      <alignment/>
      <protection/>
    </xf>
    <xf numFmtId="4" fontId="1" fillId="45" borderId="28" xfId="77" applyNumberFormat="1" applyFont="1" applyFill="1" applyBorder="1" applyAlignment="1" applyProtection="1">
      <alignment horizontal="right"/>
      <protection locked="0"/>
    </xf>
    <xf numFmtId="0" fontId="1" fillId="49" borderId="14" xfId="0" applyFont="1" applyFill="1" applyBorder="1" applyAlignment="1" applyProtection="1">
      <alignment horizontal="center" wrapText="1"/>
      <protection hidden="1"/>
    </xf>
    <xf numFmtId="0" fontId="22" fillId="0" borderId="24" xfId="73" applyFont="1" applyFill="1" applyBorder="1" applyAlignment="1">
      <alignment horizontal="left" vertical="center" shrinkToFit="1"/>
      <protection/>
    </xf>
    <xf numFmtId="0" fontId="22" fillId="0" borderId="25" xfId="73" applyFont="1" applyFill="1" applyBorder="1" applyAlignment="1">
      <alignment horizontal="center" vertical="center" shrinkToFit="1"/>
      <protection/>
    </xf>
    <xf numFmtId="0" fontId="22" fillId="0" borderId="15" xfId="73" applyFont="1" applyFill="1" applyBorder="1" applyAlignment="1">
      <alignment vertical="center" shrinkToFit="1"/>
      <protection/>
    </xf>
    <xf numFmtId="0" fontId="22" fillId="0" borderId="16" xfId="73" applyFont="1" applyFill="1" applyBorder="1" applyAlignment="1">
      <alignment vertical="center" shrinkToFit="1"/>
      <protection/>
    </xf>
    <xf numFmtId="0" fontId="22" fillId="0" borderId="17" xfId="73" applyFont="1" applyFill="1" applyBorder="1" applyAlignment="1">
      <alignment vertical="center" shrinkToFit="1"/>
      <protection/>
    </xf>
    <xf numFmtId="0" fontId="22" fillId="0" borderId="0" xfId="73" applyFont="1" applyFill="1" applyAlignment="1">
      <alignment vertical="center" shrinkToFit="1"/>
      <protection/>
    </xf>
    <xf numFmtId="0" fontId="44" fillId="0" borderId="0" xfId="73" applyFont="1" applyFill="1" applyAlignment="1">
      <alignment vertical="center" shrinkToFit="1"/>
      <protection/>
    </xf>
    <xf numFmtId="0" fontId="22" fillId="0" borderId="25" xfId="73" applyFont="1" applyFill="1" applyBorder="1" applyAlignment="1">
      <alignment horizontal="right" vertical="center" shrinkToFit="1"/>
      <protection/>
    </xf>
    <xf numFmtId="16" fontId="22" fillId="0" borderId="25" xfId="73" applyNumberFormat="1" applyFont="1" applyFill="1" applyBorder="1" applyAlignment="1" quotePrefix="1">
      <alignment horizontal="center" vertical="center" shrinkToFit="1"/>
      <protection/>
    </xf>
    <xf numFmtId="4" fontId="22" fillId="0" borderId="25" xfId="73" applyNumberFormat="1" applyFont="1" applyFill="1" applyBorder="1" applyAlignment="1">
      <alignment horizontal="center" vertical="center" shrinkToFit="1"/>
      <protection/>
    </xf>
    <xf numFmtId="4" fontId="22" fillId="0" borderId="25" xfId="73" applyNumberFormat="1" applyFont="1" applyFill="1" applyBorder="1" applyAlignment="1">
      <alignment vertical="center" shrinkToFit="1"/>
      <protection/>
    </xf>
    <xf numFmtId="0" fontId="22" fillId="0" borderId="25" xfId="73" applyFont="1" applyFill="1" applyBorder="1" applyAlignment="1">
      <alignment vertical="center" shrinkToFit="1"/>
      <protection/>
    </xf>
    <xf numFmtId="0" fontId="22" fillId="0" borderId="26" xfId="73" applyFont="1" applyFill="1" applyBorder="1" applyAlignment="1">
      <alignment vertical="center" shrinkToFit="1"/>
      <protection/>
    </xf>
    <xf numFmtId="0" fontId="22" fillId="0" borderId="24" xfId="73" applyFont="1" applyFill="1" applyBorder="1" applyAlignment="1">
      <alignment vertical="center" shrinkToFit="1"/>
      <protection/>
    </xf>
    <xf numFmtId="4" fontId="22" fillId="0" borderId="17" xfId="73" applyNumberFormat="1" applyFont="1" applyFill="1" applyBorder="1" applyAlignment="1">
      <alignment vertical="center" shrinkToFit="1"/>
      <protection/>
    </xf>
    <xf numFmtId="4" fontId="22" fillId="27" borderId="12" xfId="73" applyNumberFormat="1" applyFont="1" applyFill="1" applyBorder="1" applyAlignment="1">
      <alignment vertical="center" shrinkToFit="1"/>
      <protection/>
    </xf>
    <xf numFmtId="0" fontId="0" fillId="37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4" fillId="0" borderId="0" xfId="80" applyFont="1" applyFill="1" applyBorder="1" applyAlignment="1" applyProtection="1" quotePrefix="1">
      <alignment/>
      <protection locked="0"/>
    </xf>
    <xf numFmtId="0" fontId="4" fillId="0" borderId="0" xfId="8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20" fillId="0" borderId="23" xfId="73" applyFont="1" applyFill="1" applyBorder="1" applyAlignment="1">
      <alignment vertical="center" shrinkToFit="1"/>
      <protection/>
    </xf>
    <xf numFmtId="0" fontId="20" fillId="0" borderId="12" xfId="73" applyFont="1" applyFill="1" applyBorder="1" applyAlignment="1">
      <alignment vertical="center" shrinkToFit="1"/>
      <protection/>
    </xf>
    <xf numFmtId="0" fontId="20" fillId="0" borderId="12" xfId="73" applyNumberFormat="1" applyFont="1" applyFill="1" applyBorder="1" applyAlignment="1">
      <alignment vertical="center" shrinkToFit="1"/>
      <protection/>
    </xf>
    <xf numFmtId="4" fontId="20" fillId="0" borderId="12" xfId="73" applyNumberFormat="1" applyFont="1" applyFill="1" applyBorder="1" applyAlignment="1">
      <alignment vertical="center" shrinkToFit="1"/>
      <protection/>
    </xf>
    <xf numFmtId="0" fontId="20" fillId="0" borderId="15" xfId="73" applyFont="1" applyFill="1" applyBorder="1" applyAlignment="1">
      <alignment vertical="center" shrinkToFit="1"/>
      <protection/>
    </xf>
    <xf numFmtId="0" fontId="20" fillId="0" borderId="16" xfId="73" applyFont="1" applyFill="1" applyBorder="1" applyAlignment="1">
      <alignment vertical="center" shrinkToFit="1"/>
      <protection/>
    </xf>
    <xf numFmtId="0" fontId="20" fillId="0" borderId="17" xfId="73" applyFont="1" applyFill="1" applyBorder="1" applyAlignment="1">
      <alignment vertical="center" shrinkToFit="1"/>
      <protection/>
    </xf>
    <xf numFmtId="0" fontId="20" fillId="0" borderId="0" xfId="73" applyFont="1" applyFill="1" applyAlignment="1">
      <alignment vertical="center" shrinkToFit="1"/>
      <protection/>
    </xf>
    <xf numFmtId="0" fontId="23" fillId="0" borderId="0" xfId="73" applyFont="1" applyFill="1" applyAlignment="1">
      <alignment vertical="center" shrinkToFit="1"/>
      <protection/>
    </xf>
    <xf numFmtId="0" fontId="23" fillId="27" borderId="0" xfId="73" applyFont="1" applyFill="1" applyBorder="1" applyAlignment="1">
      <alignment horizontal="left"/>
      <protection/>
    </xf>
    <xf numFmtId="3" fontId="23" fillId="27" borderId="0" xfId="73" applyNumberFormat="1" applyFont="1" applyFill="1" applyBorder="1" applyAlignment="1">
      <alignment horizontal="left"/>
      <protection/>
    </xf>
    <xf numFmtId="0" fontId="20" fillId="27" borderId="0" xfId="73" applyFont="1" applyFill="1" applyBorder="1">
      <alignment/>
      <protection/>
    </xf>
    <xf numFmtId="0" fontId="20" fillId="47" borderId="12" xfId="73" applyFont="1" applyFill="1" applyBorder="1" applyAlignment="1">
      <alignment horizontal="center" shrinkToFit="1"/>
      <protection/>
    </xf>
    <xf numFmtId="185" fontId="20" fillId="0" borderId="12" xfId="73" applyNumberFormat="1" applyFont="1" applyFill="1" applyBorder="1" applyAlignment="1">
      <alignment horizontal="center" vertical="center" shrinkToFit="1"/>
      <protection/>
    </xf>
    <xf numFmtId="4" fontId="22" fillId="0" borderId="17" xfId="73" applyNumberFormat="1" applyFont="1" applyFill="1" applyBorder="1" applyAlignment="1">
      <alignment horizontal="center" vertical="center" shrinkToFit="1"/>
      <protection/>
    </xf>
    <xf numFmtId="49" fontId="20" fillId="0" borderId="12" xfId="73" applyNumberFormat="1" applyFont="1" applyFill="1" applyBorder="1" applyAlignment="1">
      <alignment horizontal="center" vertical="center" shrinkToFit="1"/>
      <protection/>
    </xf>
    <xf numFmtId="16" fontId="22" fillId="0" borderId="17" xfId="73" applyNumberFormat="1" applyFont="1" applyFill="1" applyBorder="1" applyAlignment="1" quotePrefix="1">
      <alignment horizontal="center" vertical="center" shrinkToFit="1"/>
      <protection/>
    </xf>
    <xf numFmtId="0" fontId="20" fillId="0" borderId="12" xfId="73" applyFont="1" applyFill="1" applyBorder="1" applyAlignment="1">
      <alignment horizontal="center" vertical="center" shrinkToFit="1"/>
      <protection/>
    </xf>
    <xf numFmtId="0" fontId="22" fillId="0" borderId="15" xfId="73" applyFont="1" applyFill="1" applyBorder="1" applyAlignment="1">
      <alignment horizontal="center" vertical="center" shrinkToFit="1"/>
      <protection/>
    </xf>
    <xf numFmtId="3" fontId="23" fillId="0" borderId="0" xfId="73" applyNumberFormat="1" applyFont="1" applyFill="1" applyBorder="1" applyAlignment="1">
      <alignment horizontal="center"/>
      <protection/>
    </xf>
    <xf numFmtId="0" fontId="20" fillId="0" borderId="12" xfId="73" applyNumberFormat="1" applyFont="1" applyFill="1" applyBorder="1" applyAlignment="1">
      <alignment horizontal="center" vertical="center" shrinkToFit="1"/>
      <protection/>
    </xf>
    <xf numFmtId="0" fontId="22" fillId="27" borderId="12" xfId="73" applyNumberFormat="1" applyFont="1" applyFill="1" applyBorder="1" applyAlignment="1">
      <alignment horizontal="center" vertical="center" shrinkToFit="1"/>
      <protection/>
    </xf>
    <xf numFmtId="0" fontId="22" fillId="0" borderId="25" xfId="73" applyNumberFormat="1" applyFont="1" applyFill="1" applyBorder="1" applyAlignment="1">
      <alignment horizontal="center" shrinkToFit="1"/>
      <protection/>
    </xf>
    <xf numFmtId="0" fontId="45" fillId="0" borderId="0" xfId="79" applyFont="1" applyFill="1" applyAlignment="1">
      <alignment horizontal="center" vertical="center"/>
      <protection/>
    </xf>
    <xf numFmtId="0" fontId="0" fillId="0" borderId="0" xfId="74" applyFill="1">
      <alignment/>
      <protection/>
    </xf>
    <xf numFmtId="0" fontId="0" fillId="0" borderId="15" xfId="79" applyFont="1" applyFill="1" applyBorder="1" applyAlignment="1">
      <alignment horizontal="left" vertical="center" shrinkToFit="1"/>
      <protection/>
    </xf>
    <xf numFmtId="0" fontId="0" fillId="0" borderId="17" xfId="79" applyFont="1" applyFill="1" applyBorder="1" applyAlignment="1">
      <alignment horizontal="left" vertical="center" shrinkToFit="1"/>
      <protection/>
    </xf>
    <xf numFmtId="0" fontId="0" fillId="0" borderId="12" xfId="79" applyFont="1" applyFill="1" applyBorder="1" applyAlignment="1">
      <alignment horizontal="center" vertical="center"/>
      <protection/>
    </xf>
    <xf numFmtId="0" fontId="0" fillId="0" borderId="12" xfId="79" applyFont="1" applyFill="1" applyBorder="1" applyAlignment="1">
      <alignment horizontal="centerContinuous" vertical="center"/>
      <protection/>
    </xf>
    <xf numFmtId="0" fontId="0" fillId="0" borderId="15" xfId="79" applyFont="1" applyFill="1" applyBorder="1" applyAlignment="1">
      <alignment horizontal="center" vertical="center"/>
      <protection/>
    </xf>
    <xf numFmtId="0" fontId="46" fillId="27" borderId="12" xfId="79" applyFont="1" applyFill="1" applyBorder="1" applyAlignment="1">
      <alignment horizontal="center" vertical="center"/>
      <protection/>
    </xf>
    <xf numFmtId="172" fontId="0" fillId="0" borderId="12" xfId="79" applyNumberFormat="1" applyFont="1" applyFill="1" applyBorder="1" applyAlignment="1">
      <alignment horizontal="center" vertical="center"/>
      <protection/>
    </xf>
    <xf numFmtId="4" fontId="0" fillId="0" borderId="15" xfId="78" applyNumberFormat="1" applyFont="1" applyFill="1" applyBorder="1" applyAlignment="1">
      <alignment horizontal="center" vertical="center"/>
      <protection/>
    </xf>
    <xf numFmtId="4" fontId="0" fillId="0" borderId="16" xfId="78" applyNumberFormat="1" applyFont="1" applyFill="1" applyBorder="1" applyAlignment="1">
      <alignment horizontal="center" vertical="center"/>
      <protection/>
    </xf>
    <xf numFmtId="4" fontId="0" fillId="0" borderId="17" xfId="78" applyNumberFormat="1" applyFont="1" applyFill="1" applyBorder="1" applyAlignment="1">
      <alignment horizontal="center" vertical="center"/>
      <protection/>
    </xf>
    <xf numFmtId="1" fontId="0" fillId="0" borderId="12" xfId="79" applyNumberFormat="1" applyFont="1" applyFill="1" applyBorder="1" applyAlignment="1">
      <alignment horizontal="center" vertical="center"/>
      <protection/>
    </xf>
    <xf numFmtId="0" fontId="0" fillId="0" borderId="17" xfId="79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0" fillId="0" borderId="0" xfId="74" applyNumberFormat="1" applyFill="1">
      <alignment/>
      <protection/>
    </xf>
    <xf numFmtId="0" fontId="0" fillId="0" borderId="0" xfId="74" applyFont="1" applyFill="1">
      <alignment/>
      <protection/>
    </xf>
    <xf numFmtId="0" fontId="46" fillId="0" borderId="25" xfId="79" applyFont="1" applyFill="1" applyBorder="1" applyAlignment="1" quotePrefix="1">
      <alignment vertical="center"/>
      <protection/>
    </xf>
    <xf numFmtId="0" fontId="46" fillId="0" borderId="12" xfId="79" applyNumberFormat="1" applyFont="1" applyFill="1" applyBorder="1" applyAlignment="1">
      <alignment vertical="center" wrapText="1"/>
      <protection/>
    </xf>
    <xf numFmtId="14" fontId="46" fillId="0" borderId="12" xfId="79" applyNumberFormat="1" applyFont="1" applyFill="1" applyBorder="1" applyAlignment="1">
      <alignment horizontal="center" vertical="center"/>
      <protection/>
    </xf>
    <xf numFmtId="0" fontId="46" fillId="0" borderId="0" xfId="74" applyFont="1" applyFill="1" applyBorder="1" applyAlignment="1">
      <alignment horizontal="center" vertical="center"/>
      <protection/>
    </xf>
    <xf numFmtId="0" fontId="46" fillId="0" borderId="27" xfId="79" applyFont="1" applyFill="1" applyBorder="1" applyAlignment="1">
      <alignment horizontal="center" vertical="center"/>
      <protection/>
    </xf>
    <xf numFmtId="0" fontId="46" fillId="0" borderId="18" xfId="79" applyFont="1" applyFill="1" applyBorder="1" applyAlignment="1">
      <alignment horizontal="center" vertical="center"/>
      <protection/>
    </xf>
    <xf numFmtId="0" fontId="46" fillId="0" borderId="0" xfId="79" applyFont="1" applyFill="1" applyBorder="1" applyAlignment="1">
      <alignment horizontal="center" vertical="center"/>
      <protection/>
    </xf>
    <xf numFmtId="0" fontId="46" fillId="0" borderId="19" xfId="79" applyFont="1" applyFill="1" applyBorder="1" applyAlignment="1">
      <alignment horizontal="center" vertical="center"/>
      <protection/>
    </xf>
    <xf numFmtId="14" fontId="0" fillId="0" borderId="18" xfId="79" applyNumberFormat="1" applyFont="1" applyFill="1" applyBorder="1" applyAlignment="1">
      <alignment horizontal="center" vertical="center"/>
      <protection/>
    </xf>
    <xf numFmtId="14" fontId="0" fillId="0" borderId="0" xfId="79" applyNumberFormat="1" applyFont="1" applyFill="1" applyBorder="1" applyAlignment="1">
      <alignment horizontal="center" vertical="center"/>
      <protection/>
    </xf>
    <xf numFmtId="14" fontId="0" fillId="0" borderId="19" xfId="79" applyNumberFormat="1" applyFont="1" applyFill="1" applyBorder="1" applyAlignment="1">
      <alignment horizontal="center" vertical="center"/>
      <protection/>
    </xf>
    <xf numFmtId="0" fontId="46" fillId="0" borderId="18" xfId="74" applyFont="1" applyFill="1" applyBorder="1" applyAlignment="1">
      <alignment horizontal="center" vertical="center"/>
      <protection/>
    </xf>
    <xf numFmtId="0" fontId="46" fillId="0" borderId="19" xfId="74" applyFont="1" applyFill="1" applyBorder="1" applyAlignment="1">
      <alignment horizontal="center" vertical="center"/>
      <protection/>
    </xf>
    <xf numFmtId="14" fontId="0" fillId="0" borderId="27" xfId="79" applyNumberFormat="1" applyFont="1" applyFill="1" applyBorder="1" applyAlignment="1">
      <alignment horizontal="center" vertical="center"/>
      <protection/>
    </xf>
    <xf numFmtId="0" fontId="18" fillId="0" borderId="15" xfId="79" applyFont="1" applyFill="1" applyBorder="1" applyAlignment="1">
      <alignment vertical="center"/>
      <protection/>
    </xf>
    <xf numFmtId="0" fontId="46" fillId="0" borderId="0" xfId="79" applyFont="1" applyFill="1" applyAlignment="1">
      <alignment vertical="center"/>
      <protection/>
    </xf>
    <xf numFmtId="0" fontId="46" fillId="0" borderId="0" xfId="74" applyFont="1" applyFill="1" applyAlignment="1">
      <alignment vertical="center"/>
      <protection/>
    </xf>
    <xf numFmtId="0" fontId="0" fillId="0" borderId="0" xfId="74" applyFill="1" applyAlignment="1">
      <alignment vertical="center"/>
      <protection/>
    </xf>
    <xf numFmtId="0" fontId="18" fillId="0" borderId="0" xfId="79" applyFont="1" applyFill="1" applyAlignment="1">
      <alignment horizontal="right"/>
      <protection/>
    </xf>
    <xf numFmtId="14" fontId="46" fillId="0" borderId="0" xfId="74" applyNumberFormat="1" applyFont="1" applyFill="1">
      <alignment/>
      <protection/>
    </xf>
    <xf numFmtId="0" fontId="46" fillId="0" borderId="0" xfId="74" applyFont="1" applyFill="1">
      <alignment/>
      <protection/>
    </xf>
    <xf numFmtId="172" fontId="47" fillId="44" borderId="12" xfId="79" applyNumberFormat="1" applyFont="1" applyFill="1" applyBorder="1" applyAlignment="1">
      <alignment horizontal="center" vertical="center"/>
      <protection/>
    </xf>
    <xf numFmtId="172" fontId="0" fillId="44" borderId="12" xfId="79" applyNumberFormat="1" applyFont="1" applyFill="1" applyBorder="1" applyAlignment="1">
      <alignment horizontal="center" vertical="center"/>
      <protection/>
    </xf>
    <xf numFmtId="175" fontId="11" fillId="44" borderId="0" xfId="79" applyNumberFormat="1" applyFont="1" applyFill="1" applyAlignment="1" applyProtection="1">
      <alignment horizontal="center"/>
      <protection hidden="1"/>
    </xf>
    <xf numFmtId="175" fontId="11" fillId="44" borderId="0" xfId="79" applyNumberFormat="1" applyFont="1" applyFill="1" applyAlignment="1" applyProtection="1" quotePrefix="1">
      <alignment horizontal="left"/>
      <protection hidden="1"/>
    </xf>
    <xf numFmtId="0" fontId="0" fillId="44" borderId="0" xfId="74" applyFill="1" applyAlignment="1">
      <alignment vertical="center"/>
      <protection/>
    </xf>
    <xf numFmtId="0" fontId="17" fillId="44" borderId="0" xfId="0" applyFont="1" applyFill="1" applyAlignment="1" applyProtection="1">
      <alignment horizontal="right" shrinkToFit="1"/>
      <protection hidden="1"/>
    </xf>
    <xf numFmtId="0" fontId="49" fillId="0" borderId="0" xfId="79" applyFont="1" applyFill="1" applyAlignment="1">
      <alignment horizontal="right"/>
      <protection/>
    </xf>
    <xf numFmtId="0" fontId="50" fillId="0" borderId="0" xfId="0" applyFont="1" applyAlignment="1">
      <alignment horizontal="center" readingOrder="1"/>
    </xf>
    <xf numFmtId="0" fontId="0" fillId="0" borderId="0" xfId="0" applyFont="1" applyFill="1" applyBorder="1" applyAlignment="1" applyProtection="1">
      <alignment/>
      <protection locked="0"/>
    </xf>
    <xf numFmtId="0" fontId="48" fillId="0" borderId="27" xfId="79" applyFont="1" applyFill="1" applyBorder="1" applyAlignment="1">
      <alignment horizontal="center" vertical="center"/>
      <protection/>
    </xf>
    <xf numFmtId="0" fontId="4" fillId="44" borderId="24" xfId="79" applyFont="1" applyFill="1" applyBorder="1" applyAlignment="1" applyProtection="1" quotePrefix="1">
      <alignment horizontal="left"/>
      <protection hidden="1"/>
    </xf>
    <xf numFmtId="0" fontId="46" fillId="44" borderId="25" xfId="79" applyNumberFormat="1" applyFont="1" applyFill="1" applyBorder="1" applyAlignment="1" quotePrefix="1">
      <alignment horizontal="center" vertical="top"/>
      <protection/>
    </xf>
    <xf numFmtId="0" fontId="46" fillId="44" borderId="26" xfId="79" applyNumberFormat="1" applyFont="1" applyFill="1" applyBorder="1" applyAlignment="1" quotePrefix="1">
      <alignment horizontal="center" vertical="top"/>
      <protection/>
    </xf>
    <xf numFmtId="0" fontId="4" fillId="44" borderId="18" xfId="79" applyFont="1" applyFill="1" applyBorder="1" applyAlignment="1" applyProtection="1" quotePrefix="1">
      <alignment horizontal="left"/>
      <protection hidden="1"/>
    </xf>
    <xf numFmtId="0" fontId="46" fillId="44" borderId="0" xfId="79" applyNumberFormat="1" applyFont="1" applyFill="1" applyBorder="1" applyAlignment="1" quotePrefix="1">
      <alignment horizontal="center" vertical="top"/>
      <protection/>
    </xf>
    <xf numFmtId="0" fontId="46" fillId="44" borderId="19" xfId="79" applyNumberFormat="1" applyFont="1" applyFill="1" applyBorder="1" applyAlignment="1" quotePrefix="1">
      <alignment horizontal="center" vertical="top"/>
      <protection/>
    </xf>
    <xf numFmtId="0" fontId="46" fillId="44" borderId="21" xfId="79" applyNumberFormat="1" applyFont="1" applyFill="1" applyBorder="1" applyAlignment="1" quotePrefix="1">
      <alignment horizontal="center" vertical="top"/>
      <protection/>
    </xf>
    <xf numFmtId="0" fontId="46" fillId="44" borderId="20" xfId="79" applyNumberFormat="1" applyFont="1" applyFill="1" applyBorder="1" applyAlignment="1" quotePrefix="1">
      <alignment horizontal="center" vertical="top"/>
      <protection/>
    </xf>
    <xf numFmtId="0" fontId="46" fillId="44" borderId="22" xfId="79" applyNumberFormat="1" applyFont="1" applyFill="1" applyBorder="1" applyAlignment="1" quotePrefix="1">
      <alignment horizontal="center" vertical="top"/>
      <protection/>
    </xf>
    <xf numFmtId="0" fontId="1" fillId="50" borderId="0" xfId="75" applyFont="1" applyFill="1" applyAlignment="1">
      <alignment horizontal="center"/>
      <protection/>
    </xf>
    <xf numFmtId="0" fontId="0" fillId="51" borderId="12" xfId="72" applyFont="1" applyFill="1" applyBorder="1" applyAlignment="1" applyProtection="1">
      <alignment horizontal="center" vertical="center"/>
      <protection hidden="1"/>
    </xf>
    <xf numFmtId="2" fontId="0" fillId="51" borderId="12" xfId="72" applyNumberFormat="1" applyFill="1" applyBorder="1">
      <alignment/>
      <protection/>
    </xf>
    <xf numFmtId="0" fontId="2" fillId="52" borderId="12" xfId="72" applyFont="1" applyFill="1" applyBorder="1" applyAlignment="1" applyProtection="1">
      <alignment horizontal="center" vertical="center"/>
      <protection hidden="1"/>
    </xf>
    <xf numFmtId="2" fontId="2" fillId="52" borderId="12" xfId="72" applyNumberFormat="1" applyFont="1" applyFill="1" applyBorder="1">
      <alignment/>
      <protection/>
    </xf>
    <xf numFmtId="0" fontId="53" fillId="0" borderId="25" xfId="73" applyFont="1" applyFill="1" applyBorder="1">
      <alignment/>
      <protection/>
    </xf>
    <xf numFmtId="0" fontId="0" fillId="53" borderId="12" xfId="72" applyFont="1" applyFill="1" applyBorder="1" applyAlignment="1" applyProtection="1">
      <alignment horizontal="center" vertical="center"/>
      <protection hidden="1"/>
    </xf>
    <xf numFmtId="2" fontId="2" fillId="53" borderId="12" xfId="72" applyNumberFormat="1" applyFont="1" applyFill="1" applyBorder="1">
      <alignment/>
      <protection/>
    </xf>
    <xf numFmtId="14" fontId="0" fillId="54" borderId="0" xfId="0" applyNumberFormat="1" applyFill="1" applyAlignment="1" applyProtection="1">
      <alignment shrinkToFit="1"/>
      <protection locked="0"/>
    </xf>
    <xf numFmtId="0" fontId="16" fillId="36" borderId="0" xfId="0" applyFont="1" applyFill="1" applyAlignment="1" applyProtection="1">
      <alignment horizontal="left"/>
      <protection locked="0"/>
    </xf>
    <xf numFmtId="0" fontId="16" fillId="36" borderId="32" xfId="0" applyFont="1" applyFill="1" applyBorder="1" applyAlignment="1" applyProtection="1">
      <alignment horizontal="center"/>
      <protection locked="0"/>
    </xf>
    <xf numFmtId="4" fontId="54" fillId="0" borderId="0" xfId="0" applyNumberFormat="1" applyFont="1" applyFill="1" applyBorder="1" applyAlignment="1" applyProtection="1">
      <alignment horizontal="right"/>
      <protection locked="0"/>
    </xf>
    <xf numFmtId="4" fontId="29" fillId="0" borderId="0" xfId="0" applyNumberFormat="1" applyFont="1" applyFill="1" applyBorder="1" applyAlignment="1" applyProtection="1">
      <alignment horizontal="right"/>
      <protection locked="0"/>
    </xf>
    <xf numFmtId="0" fontId="29" fillId="46" borderId="0" xfId="0" applyFont="1" applyFill="1" applyBorder="1" applyAlignment="1" applyProtection="1">
      <alignment/>
      <protection locked="0"/>
    </xf>
    <xf numFmtId="174" fontId="29" fillId="46" borderId="0" xfId="0" applyNumberFormat="1" applyFont="1" applyFill="1" applyBorder="1" applyAlignment="1" applyProtection="1">
      <alignment horizontal="center"/>
      <protection locked="0"/>
    </xf>
    <xf numFmtId="193" fontId="29" fillId="46" borderId="0" xfId="0" applyNumberFormat="1" applyFont="1" applyFill="1" applyBorder="1" applyAlignment="1" applyProtection="1">
      <alignment horizontal="center" shrinkToFit="1"/>
      <protection locked="0"/>
    </xf>
    <xf numFmtId="0" fontId="29" fillId="46" borderId="0" xfId="0" applyFont="1" applyFill="1" applyBorder="1" applyAlignment="1" applyProtection="1">
      <alignment shrinkToFit="1"/>
      <protection locked="0"/>
    </xf>
    <xf numFmtId="0" fontId="29" fillId="46" borderId="0" xfId="0" applyFont="1" applyFill="1" applyBorder="1" applyAlignment="1" applyProtection="1">
      <alignment horizontal="center"/>
      <protection locked="0"/>
    </xf>
    <xf numFmtId="49" fontId="29" fillId="46" borderId="0" xfId="0" applyNumberFormat="1" applyFont="1" applyFill="1" applyBorder="1" applyAlignment="1" applyProtection="1">
      <alignment horizontal="center"/>
      <protection locked="0"/>
    </xf>
    <xf numFmtId="2" fontId="29" fillId="46" borderId="0" xfId="0" applyNumberFormat="1" applyFont="1" applyFill="1" applyBorder="1" applyAlignment="1" applyProtection="1">
      <alignment horizontal="center"/>
      <protection locked="0"/>
    </xf>
    <xf numFmtId="3" fontId="29" fillId="46" borderId="0" xfId="0" applyNumberFormat="1" applyFont="1" applyFill="1" applyBorder="1" applyAlignment="1" applyProtection="1">
      <alignment horizontal="center"/>
      <protection locked="0"/>
    </xf>
    <xf numFmtId="49" fontId="29" fillId="46" borderId="0" xfId="0" applyNumberFormat="1" applyFont="1" applyFill="1" applyBorder="1" applyAlignment="1" applyProtection="1">
      <alignment horizontal="left"/>
      <protection locked="0"/>
    </xf>
    <xf numFmtId="0" fontId="29" fillId="46" borderId="0" xfId="0" applyNumberFormat="1" applyFont="1" applyFill="1" applyBorder="1" applyAlignment="1" applyProtection="1">
      <alignment horizontal="center"/>
      <protection locked="0"/>
    </xf>
    <xf numFmtId="4" fontId="29" fillId="55" borderId="0" xfId="0" applyNumberFormat="1" applyFont="1" applyFill="1" applyBorder="1" applyAlignment="1" applyProtection="1">
      <alignment horizontal="right"/>
      <protection locked="0"/>
    </xf>
    <xf numFmtId="4" fontId="29" fillId="46" borderId="0" xfId="0" applyNumberFormat="1" applyFont="1" applyFill="1" applyBorder="1" applyAlignment="1" applyProtection="1">
      <alignment horizontal="right"/>
      <protection locked="0"/>
    </xf>
    <xf numFmtId="0" fontId="14" fillId="38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4" fontId="106" fillId="54" borderId="0" xfId="0" applyNumberFormat="1" applyFont="1" applyFill="1" applyBorder="1" applyAlignment="1" applyProtection="1">
      <alignment horizontal="right"/>
      <protection locked="0"/>
    </xf>
    <xf numFmtId="4" fontId="107" fillId="54" borderId="0" xfId="0" applyNumberFormat="1" applyFont="1" applyFill="1" applyBorder="1" applyAlignment="1" applyProtection="1">
      <alignment/>
      <protection locked="0"/>
    </xf>
    <xf numFmtId="0" fontId="0" fillId="11" borderId="0" xfId="0" applyFill="1" applyAlignment="1">
      <alignment/>
    </xf>
    <xf numFmtId="2" fontId="0" fillId="11" borderId="0" xfId="0" applyNumberFormat="1" applyFill="1" applyAlignment="1">
      <alignment/>
    </xf>
    <xf numFmtId="0" fontId="14" fillId="27" borderId="48" xfId="0" applyNumberFormat="1" applyFont="1" applyFill="1" applyBorder="1" applyAlignment="1" applyProtection="1">
      <alignment horizontal="center" wrapText="1"/>
      <protection hidden="1"/>
    </xf>
    <xf numFmtId="173" fontId="14" fillId="27" borderId="49" xfId="0" applyNumberFormat="1" applyFont="1" applyFill="1" applyBorder="1" applyAlignment="1" applyProtection="1">
      <alignment horizontal="center" wrapText="1"/>
      <protection hidden="1"/>
    </xf>
    <xf numFmtId="0" fontId="14" fillId="27" borderId="50" xfId="0" applyFont="1" applyFill="1" applyBorder="1" applyAlignment="1" applyProtection="1">
      <alignment horizontal="center" shrinkToFit="1"/>
      <protection hidden="1"/>
    </xf>
    <xf numFmtId="0" fontId="14" fillId="27" borderId="50" xfId="0" applyFont="1" applyFill="1" applyBorder="1" applyAlignment="1" applyProtection="1">
      <alignment horizontal="center" textRotation="90"/>
      <protection hidden="1"/>
    </xf>
    <xf numFmtId="49" fontId="14" fillId="27" borderId="50" xfId="0" applyNumberFormat="1" applyFont="1" applyFill="1" applyBorder="1" applyAlignment="1" applyProtection="1">
      <alignment horizontal="center" textRotation="90"/>
      <protection hidden="1"/>
    </xf>
    <xf numFmtId="49" fontId="14" fillId="27" borderId="50" xfId="0" applyNumberFormat="1" applyFont="1" applyFill="1" applyBorder="1" applyAlignment="1" applyProtection="1">
      <alignment horizontal="center" wrapText="1"/>
      <protection hidden="1"/>
    </xf>
    <xf numFmtId="0" fontId="14" fillId="27" borderId="50" xfId="0" applyNumberFormat="1" applyFont="1" applyFill="1" applyBorder="1" applyAlignment="1" applyProtection="1">
      <alignment horizontal="center" wrapText="1"/>
      <protection hidden="1"/>
    </xf>
    <xf numFmtId="0" fontId="29" fillId="27" borderId="50" xfId="0" applyFont="1" applyFill="1" applyBorder="1" applyAlignment="1" applyProtection="1">
      <alignment horizontal="center" wrapText="1"/>
      <protection hidden="1"/>
    </xf>
    <xf numFmtId="0" fontId="54" fillId="45" borderId="50" xfId="0" applyFont="1" applyFill="1" applyBorder="1" applyAlignment="1" applyProtection="1">
      <alignment horizontal="center" wrapText="1"/>
      <protection hidden="1"/>
    </xf>
    <xf numFmtId="0" fontId="29" fillId="52" borderId="50" xfId="0" applyFont="1" applyFill="1" applyBorder="1" applyAlignment="1" applyProtection="1">
      <alignment horizontal="center" wrapText="1"/>
      <protection hidden="1"/>
    </xf>
    <xf numFmtId="0" fontId="14" fillId="56" borderId="50" xfId="0" applyFont="1" applyFill="1" applyBorder="1" applyAlignment="1">
      <alignment horizontal="center" wrapText="1"/>
    </xf>
    <xf numFmtId="0" fontId="14" fillId="11" borderId="50" xfId="0" applyFont="1" applyFill="1" applyBorder="1" applyAlignment="1">
      <alignment horizontal="center" wrapText="1"/>
    </xf>
    <xf numFmtId="0" fontId="14" fillId="27" borderId="50" xfId="0" applyFont="1" applyFill="1" applyBorder="1" applyAlignment="1" applyProtection="1">
      <alignment horizontal="center" wrapText="1"/>
      <protection hidden="1"/>
    </xf>
    <xf numFmtId="0" fontId="14" fillId="27" borderId="51" xfId="0" applyFont="1" applyFill="1" applyBorder="1" applyAlignment="1" applyProtection="1">
      <alignment horizontal="center" wrapText="1"/>
      <protection hidden="1"/>
    </xf>
    <xf numFmtId="0" fontId="14" fillId="38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4" fontId="29" fillId="46" borderId="0" xfId="0" applyNumberFormat="1" applyFont="1" applyFill="1" applyBorder="1" applyAlignment="1" applyProtection="1">
      <alignment horizontal="center"/>
      <protection locked="0"/>
    </xf>
    <xf numFmtId="173" fontId="14" fillId="38" borderId="0" xfId="0" applyNumberFormat="1" applyFont="1" applyFill="1" applyBorder="1" applyAlignment="1" applyProtection="1">
      <alignment horizontal="center"/>
      <protection locked="0"/>
    </xf>
    <xf numFmtId="0" fontId="14" fillId="38" borderId="0" xfId="0" applyFont="1" applyFill="1" applyBorder="1" applyAlignment="1" applyProtection="1">
      <alignment horizontal="center" shrinkToFit="1"/>
      <protection locked="0"/>
    </xf>
    <xf numFmtId="0" fontId="14" fillId="38" borderId="0" xfId="0" applyFont="1" applyFill="1" applyBorder="1" applyAlignment="1" applyProtection="1">
      <alignment shrinkToFit="1"/>
      <protection locked="0"/>
    </xf>
    <xf numFmtId="0" fontId="14" fillId="38" borderId="0" xfId="0" applyFont="1" applyFill="1" applyBorder="1" applyAlignment="1" applyProtection="1">
      <alignment horizontal="center"/>
      <protection locked="0"/>
    </xf>
    <xf numFmtId="49" fontId="14" fillId="38" borderId="0" xfId="0" applyNumberFormat="1" applyFont="1" applyFill="1" applyBorder="1" applyAlignment="1" applyProtection="1">
      <alignment horizontal="center"/>
      <protection locked="0"/>
    </xf>
    <xf numFmtId="49" fontId="29" fillId="38" borderId="0" xfId="0" applyNumberFormat="1" applyFont="1" applyFill="1" applyBorder="1" applyAlignment="1" applyProtection="1">
      <alignment horizontal="center"/>
      <protection locked="0"/>
    </xf>
    <xf numFmtId="0" fontId="14" fillId="38" borderId="0" xfId="0" applyNumberFormat="1" applyFont="1" applyFill="1" applyBorder="1" applyAlignment="1" applyProtection="1">
      <alignment horizontal="center"/>
      <protection locked="0"/>
    </xf>
    <xf numFmtId="17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 applyProtection="1">
      <alignment shrinkToFi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9" fontId="55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70" applyFont="1" applyFill="1" applyAlignment="1">
      <alignment horizontal="center" vertical="center" wrapText="1"/>
      <protection/>
    </xf>
    <xf numFmtId="0" fontId="42" fillId="0" borderId="0" xfId="70" applyFont="1" applyFill="1" applyAlignment="1">
      <alignment horizontal="justify" vertical="justify" wrapText="1"/>
      <protection/>
    </xf>
    <xf numFmtId="0" fontId="42" fillId="0" borderId="0" xfId="70" applyFont="1" applyFill="1" applyAlignment="1">
      <alignment horizontal="left"/>
      <protection/>
    </xf>
    <xf numFmtId="0" fontId="42" fillId="49" borderId="0" xfId="70" applyFont="1" applyFill="1" applyAlignment="1">
      <alignment horizontal="center"/>
      <protection/>
    </xf>
    <xf numFmtId="0" fontId="42" fillId="0" borderId="0" xfId="70" applyFont="1" applyFill="1" applyAlignment="1">
      <alignment horizontal="left" vertical="center" wrapText="1"/>
      <protection/>
    </xf>
    <xf numFmtId="1" fontId="42" fillId="0" borderId="52" xfId="70" applyNumberFormat="1" applyFont="1" applyFill="1" applyBorder="1" applyAlignment="1">
      <alignment horizontal="left" vertical="top"/>
      <protection/>
    </xf>
    <xf numFmtId="1" fontId="42" fillId="0" borderId="0" xfId="70" applyNumberFormat="1" applyFont="1" applyFill="1" applyAlignment="1">
      <alignment horizontal="left" vertical="top"/>
      <protection/>
    </xf>
    <xf numFmtId="0" fontId="42" fillId="0" borderId="53" xfId="70" applyFont="1" applyFill="1" applyBorder="1" applyAlignment="1">
      <alignment vertical="top" wrapText="1"/>
      <protection/>
    </xf>
    <xf numFmtId="0" fontId="42" fillId="0" borderId="52" xfId="70" applyFont="1" applyFill="1" applyBorder="1" applyAlignment="1">
      <alignment vertical="top"/>
      <protection/>
    </xf>
    <xf numFmtId="0" fontId="42" fillId="0" borderId="0" xfId="70" applyFont="1" applyFill="1" applyAlignment="1">
      <alignment vertical="top"/>
      <protection/>
    </xf>
    <xf numFmtId="0" fontId="42" fillId="0" borderId="0" xfId="0" applyFont="1" applyFill="1" applyAlignment="1">
      <alignment horizontal="left"/>
    </xf>
    <xf numFmtId="175" fontId="42" fillId="0" borderId="52" xfId="70" applyNumberFormat="1" applyFont="1" applyFill="1" applyBorder="1" applyAlignment="1">
      <alignment horizontal="left" vertical="top"/>
      <protection/>
    </xf>
    <xf numFmtId="175" fontId="42" fillId="0" borderId="0" xfId="70" applyNumberFormat="1" applyFont="1" applyFill="1" applyAlignment="1">
      <alignment horizontal="left" vertical="top"/>
      <protection/>
    </xf>
    <xf numFmtId="0" fontId="42" fillId="0" borderId="0" xfId="70" applyFont="1" applyFill="1" applyAlignment="1">
      <alignment horizontal="center"/>
      <protection/>
    </xf>
    <xf numFmtId="0" fontId="42" fillId="0" borderId="0" xfId="70" applyFont="1" applyFill="1" applyBorder="1" applyAlignment="1">
      <alignment vertical="top" wrapText="1"/>
      <protection/>
    </xf>
    <xf numFmtId="49" fontId="42" fillId="0" borderId="52" xfId="70" applyNumberFormat="1" applyFont="1" applyFill="1" applyBorder="1" applyAlignment="1">
      <alignment vertical="top"/>
      <protection/>
    </xf>
    <xf numFmtId="0" fontId="42" fillId="0" borderId="0" xfId="70" applyFont="1" applyFill="1" applyBorder="1" applyAlignment="1">
      <alignment vertical="top"/>
      <protection/>
    </xf>
    <xf numFmtId="0" fontId="29" fillId="27" borderId="41" xfId="0" applyNumberFormat="1" applyFont="1" applyFill="1" applyBorder="1" applyAlignment="1" applyProtection="1">
      <alignment horizontal="center" vertical="top"/>
      <protection locked="0"/>
    </xf>
    <xf numFmtId="0" fontId="29" fillId="27" borderId="54" xfId="0" applyNumberFormat="1" applyFont="1" applyFill="1" applyBorder="1" applyAlignment="1" applyProtection="1">
      <alignment horizontal="center" vertical="top"/>
      <protection locked="0"/>
    </xf>
    <xf numFmtId="0" fontId="29" fillId="27" borderId="55" xfId="0" applyNumberFormat="1" applyFont="1" applyFill="1" applyBorder="1" applyAlignment="1" applyProtection="1">
      <alignment horizontal="center" vertical="top"/>
      <protection locked="0"/>
    </xf>
    <xf numFmtId="0" fontId="13" fillId="41" borderId="16" xfId="79" applyFont="1" applyFill="1" applyBorder="1" applyAlignment="1" applyProtection="1">
      <alignment horizontal="center"/>
      <protection locked="0"/>
    </xf>
    <xf numFmtId="0" fontId="13" fillId="41" borderId="17" xfId="79" applyFont="1" applyFill="1" applyBorder="1" applyAlignment="1" applyProtection="1">
      <alignment horizontal="center"/>
      <protection locked="0"/>
    </xf>
    <xf numFmtId="0" fontId="13" fillId="42" borderId="15" xfId="79" applyFont="1" applyFill="1" applyBorder="1" applyAlignment="1" applyProtection="1">
      <alignment horizontal="center"/>
      <protection locked="0"/>
    </xf>
    <xf numFmtId="0" fontId="13" fillId="42" borderId="16" xfId="79" applyFont="1" applyFill="1" applyBorder="1" applyAlignment="1" applyProtection="1">
      <alignment horizontal="center"/>
      <protection locked="0"/>
    </xf>
    <xf numFmtId="0" fontId="13" fillId="42" borderId="17" xfId="79" applyFont="1" applyFill="1" applyBorder="1" applyAlignment="1" applyProtection="1">
      <alignment horizontal="center"/>
      <protection locked="0"/>
    </xf>
    <xf numFmtId="0" fontId="26" fillId="0" borderId="0" xfId="76" applyFont="1" applyFill="1" applyBorder="1" applyAlignment="1">
      <alignment horizontal="left" vertical="top" wrapText="1"/>
      <protection/>
    </xf>
    <xf numFmtId="0" fontId="28" fillId="0" borderId="0" xfId="76" applyFont="1" applyFill="1" applyBorder="1" applyAlignment="1">
      <alignment horizontal="left"/>
      <protection/>
    </xf>
    <xf numFmtId="0" fontId="28" fillId="0" borderId="19" xfId="76" applyFont="1" applyFill="1" applyBorder="1" applyAlignment="1">
      <alignment horizontal="left"/>
      <protection/>
    </xf>
    <xf numFmtId="175" fontId="28" fillId="0" borderId="18" xfId="76" applyNumberFormat="1" applyFont="1" applyFill="1" applyBorder="1" applyAlignment="1">
      <alignment horizontal="center"/>
      <protection/>
    </xf>
    <xf numFmtId="175" fontId="28" fillId="0" borderId="0" xfId="76" applyNumberFormat="1" applyFont="1" applyFill="1" applyBorder="1" applyAlignment="1">
      <alignment horizontal="center"/>
      <protection/>
    </xf>
    <xf numFmtId="175" fontId="28" fillId="0" borderId="19" xfId="76" applyNumberFormat="1" applyFont="1" applyFill="1" applyBorder="1" applyAlignment="1">
      <alignment horizontal="center"/>
      <protection/>
    </xf>
    <xf numFmtId="0" fontId="28" fillId="0" borderId="18" xfId="76" applyFont="1" applyFill="1" applyBorder="1" applyAlignment="1">
      <alignment horizontal="center"/>
      <protection/>
    </xf>
    <xf numFmtId="0" fontId="28" fillId="0" borderId="0" xfId="76" applyFont="1" applyFill="1" applyBorder="1" applyAlignment="1">
      <alignment horizontal="center"/>
      <protection/>
    </xf>
    <xf numFmtId="0" fontId="28" fillId="0" borderId="19" xfId="76" applyFont="1" applyFill="1" applyBorder="1" applyAlignment="1">
      <alignment horizontal="center"/>
      <protection/>
    </xf>
    <xf numFmtId="168" fontId="28" fillId="0" borderId="0" xfId="76" applyNumberFormat="1" applyFont="1" applyFill="1" applyBorder="1" applyAlignment="1">
      <alignment horizontal="left"/>
      <protection/>
    </xf>
    <xf numFmtId="3" fontId="28" fillId="0" borderId="0" xfId="76" applyNumberFormat="1" applyFont="1" applyFill="1" applyBorder="1" applyAlignment="1">
      <alignment horizontal="left"/>
      <protection/>
    </xf>
    <xf numFmtId="0" fontId="24" fillId="0" borderId="0" xfId="76" applyFont="1" applyFill="1" applyBorder="1" applyAlignment="1">
      <alignment horizontal="center" vertical="center"/>
      <protection/>
    </xf>
    <xf numFmtId="0" fontId="28" fillId="49" borderId="15" xfId="76" applyFont="1" applyFill="1" applyBorder="1" applyAlignment="1">
      <alignment horizontal="left" vertical="center"/>
      <protection/>
    </xf>
    <xf numFmtId="0" fontId="28" fillId="49" borderId="16" xfId="76" applyFont="1" applyFill="1" applyBorder="1" applyAlignment="1">
      <alignment horizontal="left" vertical="center"/>
      <protection/>
    </xf>
    <xf numFmtId="0" fontId="28" fillId="49" borderId="17" xfId="76" applyFont="1" applyFill="1" applyBorder="1" applyAlignment="1">
      <alignment horizontal="left" vertical="center"/>
      <protection/>
    </xf>
    <xf numFmtId="0" fontId="28" fillId="0" borderId="15" xfId="76" applyFont="1" applyFill="1" applyBorder="1" applyAlignment="1">
      <alignment horizontal="left" vertical="center"/>
      <protection/>
    </xf>
    <xf numFmtId="0" fontId="28" fillId="0" borderId="16" xfId="76" applyFont="1" applyFill="1" applyBorder="1" applyAlignment="1">
      <alignment horizontal="left" vertical="center"/>
      <protection/>
    </xf>
    <xf numFmtId="0" fontId="28" fillId="0" borderId="17" xfId="76" applyFont="1" applyFill="1" applyBorder="1" applyAlignment="1">
      <alignment horizontal="left" vertical="center"/>
      <protection/>
    </xf>
    <xf numFmtId="0" fontId="24" fillId="0" borderId="14" xfId="76" applyFont="1" applyFill="1" applyBorder="1" applyAlignment="1">
      <alignment horizontal="center" vertical="center" textRotation="90"/>
      <protection/>
    </xf>
    <xf numFmtId="0" fontId="24" fillId="0" borderId="27" xfId="76" applyFont="1" applyFill="1" applyBorder="1" applyAlignment="1">
      <alignment horizontal="center" vertical="center" textRotation="90"/>
      <protection/>
    </xf>
    <xf numFmtId="0" fontId="24" fillId="0" borderId="23" xfId="76" applyFont="1" applyFill="1" applyBorder="1" applyAlignment="1">
      <alignment horizontal="center" vertical="center" textRotation="90"/>
      <protection/>
    </xf>
    <xf numFmtId="180" fontId="28" fillId="0" borderId="16" xfId="76" applyNumberFormat="1" applyFont="1" applyFill="1" applyBorder="1" applyAlignment="1">
      <alignment horizontal="center" vertical="center"/>
      <protection/>
    </xf>
    <xf numFmtId="3" fontId="28" fillId="0" borderId="0" xfId="76" applyNumberFormat="1" applyFont="1" applyFill="1" applyBorder="1" applyAlignment="1">
      <alignment horizontal="left" shrinkToFit="1"/>
      <protection/>
    </xf>
    <xf numFmtId="3" fontId="28" fillId="0" borderId="19" xfId="76" applyNumberFormat="1" applyFont="1" applyFill="1" applyBorder="1" applyAlignment="1">
      <alignment horizontal="left" shrinkToFit="1"/>
      <protection/>
    </xf>
    <xf numFmtId="172" fontId="28" fillId="0" borderId="15" xfId="79" applyNumberFormat="1" applyFont="1" applyFill="1" applyBorder="1" applyAlignment="1" applyProtection="1" quotePrefix="1">
      <alignment horizontal="left" vertical="center"/>
      <protection hidden="1"/>
    </xf>
    <xf numFmtId="172" fontId="28" fillId="0" borderId="16" xfId="79" applyNumberFormat="1" applyFont="1" applyFill="1" applyBorder="1" applyAlignment="1" applyProtection="1" quotePrefix="1">
      <alignment horizontal="left" vertical="center"/>
      <protection hidden="1"/>
    </xf>
    <xf numFmtId="172" fontId="28" fillId="0" borderId="17" xfId="79" applyNumberFormat="1" applyFont="1" applyFill="1" applyBorder="1" applyAlignment="1" applyProtection="1" quotePrefix="1">
      <alignment horizontal="left" vertical="center"/>
      <protection hidden="1"/>
    </xf>
    <xf numFmtId="0" fontId="28" fillId="0" borderId="24" xfId="76" applyNumberFormat="1" applyFont="1" applyFill="1" applyBorder="1" applyAlignment="1" quotePrefix="1">
      <alignment horizontal="left" wrapText="1"/>
      <protection/>
    </xf>
    <xf numFmtId="0" fontId="28" fillId="0" borderId="25" xfId="76" applyNumberFormat="1" applyFont="1" applyFill="1" applyBorder="1" applyAlignment="1" quotePrefix="1">
      <alignment horizontal="left" wrapText="1"/>
      <protection/>
    </xf>
    <xf numFmtId="0" fontId="28" fillId="0" borderId="26" xfId="76" applyNumberFormat="1" applyFont="1" applyFill="1" applyBorder="1" applyAlignment="1" quotePrefix="1">
      <alignment horizontal="left" wrapText="1"/>
      <protection/>
    </xf>
    <xf numFmtId="0" fontId="28" fillId="0" borderId="18" xfId="76" applyNumberFormat="1" applyFont="1" applyFill="1" applyBorder="1" applyAlignment="1" quotePrefix="1">
      <alignment horizontal="left" wrapText="1"/>
      <protection/>
    </xf>
    <xf numFmtId="0" fontId="28" fillId="0" borderId="0" xfId="76" applyNumberFormat="1" applyFont="1" applyFill="1" applyBorder="1" applyAlignment="1" quotePrefix="1">
      <alignment horizontal="left" wrapText="1"/>
      <protection/>
    </xf>
    <xf numFmtId="0" fontId="28" fillId="0" borderId="19" xfId="76" applyNumberFormat="1" applyFont="1" applyFill="1" applyBorder="1" applyAlignment="1" quotePrefix="1">
      <alignment horizontal="left" wrapText="1"/>
      <protection/>
    </xf>
    <xf numFmtId="0" fontId="28" fillId="0" borderId="21" xfId="76" applyFont="1" applyFill="1" applyBorder="1" applyAlignment="1">
      <alignment horizontal="center" vertical="center"/>
      <protection/>
    </xf>
    <xf numFmtId="0" fontId="28" fillId="0" borderId="20" xfId="76" applyFont="1" applyFill="1" applyBorder="1" applyAlignment="1">
      <alignment horizontal="center" vertical="center"/>
      <protection/>
    </xf>
    <xf numFmtId="0" fontId="28" fillId="0" borderId="22" xfId="76" applyFont="1" applyFill="1" applyBorder="1" applyAlignment="1">
      <alignment horizontal="center" vertical="center"/>
      <protection/>
    </xf>
    <xf numFmtId="0" fontId="28" fillId="0" borderId="15" xfId="76" applyFont="1" applyFill="1" applyBorder="1" applyAlignment="1">
      <alignment vertical="center" wrapText="1"/>
      <protection/>
    </xf>
    <xf numFmtId="0" fontId="28" fillId="0" borderId="16" xfId="76" applyFont="1" applyFill="1" applyBorder="1" applyAlignment="1">
      <alignment vertical="center"/>
      <protection/>
    </xf>
    <xf numFmtId="0" fontId="28" fillId="0" borderId="17" xfId="76" applyFont="1" applyFill="1" applyBorder="1" applyAlignment="1">
      <alignment vertical="center"/>
      <protection/>
    </xf>
    <xf numFmtId="4" fontId="28" fillId="0" borderId="15" xfId="76" applyNumberFormat="1" applyFont="1" applyFill="1" applyBorder="1" applyAlignment="1">
      <alignment horizontal="right" vertical="center"/>
      <protection/>
    </xf>
    <xf numFmtId="0" fontId="28" fillId="0" borderId="16" xfId="76" applyFont="1" applyFill="1" applyBorder="1" applyAlignment="1">
      <alignment horizontal="right" vertical="center"/>
      <protection/>
    </xf>
    <xf numFmtId="14" fontId="28" fillId="0" borderId="15" xfId="76" applyNumberFormat="1" applyFont="1" applyFill="1" applyBorder="1" applyAlignment="1">
      <alignment horizontal="left" vertical="center"/>
      <protection/>
    </xf>
    <xf numFmtId="0" fontId="28" fillId="0" borderId="15" xfId="76" applyFont="1" applyFill="1" applyBorder="1" applyAlignment="1">
      <alignment horizontal="right" vertical="center"/>
      <protection/>
    </xf>
    <xf numFmtId="0" fontId="3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2" fillId="51" borderId="56" xfId="75" applyFont="1" applyFill="1" applyBorder="1" applyAlignment="1">
      <alignment horizontal="center"/>
      <protection/>
    </xf>
    <xf numFmtId="0" fontId="52" fillId="51" borderId="57" xfId="75" applyFont="1" applyFill="1" applyBorder="1" applyAlignment="1">
      <alignment horizontal="center"/>
      <protection/>
    </xf>
    <xf numFmtId="0" fontId="52" fillId="51" borderId="58" xfId="75" applyFont="1" applyFill="1" applyBorder="1" applyAlignment="1">
      <alignment horizontal="center"/>
      <protection/>
    </xf>
    <xf numFmtId="0" fontId="51" fillId="27" borderId="0" xfId="0" applyFont="1" applyFill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left" shrinkToFit="1"/>
      <protection locked="0"/>
    </xf>
    <xf numFmtId="3" fontId="0" fillId="0" borderId="11" xfId="0" applyNumberFormat="1" applyFont="1" applyFill="1" applyBorder="1" applyAlignment="1" applyProtection="1">
      <alignment horizontal="left" shrinkToFit="1"/>
      <protection locked="0"/>
    </xf>
    <xf numFmtId="0" fontId="16" fillId="36" borderId="0" xfId="0" applyFont="1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19" fillId="43" borderId="46" xfId="0" applyFont="1" applyFill="1" applyBorder="1" applyAlignment="1" applyProtection="1">
      <alignment horizontal="left"/>
      <protection hidden="1"/>
    </xf>
    <xf numFmtId="0" fontId="19" fillId="43" borderId="0" xfId="0" applyFont="1" applyFill="1" applyBorder="1" applyAlignment="1" applyProtection="1">
      <alignment horizontal="left"/>
      <protection hidden="1"/>
    </xf>
    <xf numFmtId="0" fontId="0" fillId="35" borderId="46" xfId="0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3" fontId="0" fillId="0" borderId="59" xfId="0" applyNumberFormat="1" applyFont="1" applyFill="1" applyBorder="1" applyAlignment="1" applyProtection="1">
      <alignment horizontal="left" shrinkToFit="1"/>
      <protection locked="0"/>
    </xf>
    <xf numFmtId="0" fontId="4" fillId="0" borderId="0" xfId="68" applyFont="1" applyBorder="1" applyAlignment="1" applyProtection="1">
      <alignment horizontal="left" shrinkToFit="1"/>
      <protection locked="0"/>
    </xf>
    <xf numFmtId="0" fontId="4" fillId="0" borderId="0" xfId="68" applyBorder="1" applyAlignment="1" applyProtection="1">
      <alignment horizontal="left" shrinkToFit="1"/>
      <protection locked="0"/>
    </xf>
    <xf numFmtId="0" fontId="0" fillId="0" borderId="15" xfId="77" applyFont="1" applyFill="1" applyBorder="1" applyAlignment="1" applyProtection="1">
      <alignment horizontal="left"/>
      <protection locked="0"/>
    </xf>
    <xf numFmtId="0" fontId="0" fillId="0" borderId="17" xfId="77" applyFill="1" applyBorder="1" applyAlignment="1" applyProtection="1">
      <alignment horizontal="left"/>
      <protection locked="0"/>
    </xf>
    <xf numFmtId="0" fontId="16" fillId="36" borderId="0" xfId="0" applyFont="1" applyFill="1" applyBorder="1" applyAlignment="1" applyProtection="1">
      <alignment horizontal="center"/>
      <protection hidden="1"/>
    </xf>
    <xf numFmtId="0" fontId="10" fillId="0" borderId="32" xfId="68" applyFont="1" applyBorder="1" applyAlignment="1" applyProtection="1">
      <alignment horizontal="left" shrinkToFit="1"/>
      <protection locked="0"/>
    </xf>
    <xf numFmtId="3" fontId="9" fillId="0" borderId="60" xfId="0" applyNumberFormat="1" applyFont="1" applyFill="1" applyBorder="1" applyAlignment="1" applyProtection="1">
      <alignment horizontal="left" shrinkToFit="1"/>
      <protection locked="0"/>
    </xf>
    <xf numFmtId="3" fontId="9" fillId="0" borderId="61" xfId="0" applyNumberFormat="1" applyFont="1" applyFill="1" applyBorder="1" applyAlignment="1" applyProtection="1">
      <alignment horizontal="left" shrinkToFit="1"/>
      <protection locked="0"/>
    </xf>
    <xf numFmtId="0" fontId="0" fillId="0" borderId="0" xfId="77" applyFont="1" applyFill="1" applyBorder="1" applyAlignment="1" applyProtection="1">
      <alignment horizontal="left" shrinkToFit="1"/>
      <protection locked="0"/>
    </xf>
    <xf numFmtId="0" fontId="0" fillId="0" borderId="0" xfId="77" applyFill="1" applyBorder="1" applyAlignment="1" applyProtection="1">
      <alignment horizontal="left" shrinkToFit="1"/>
      <protection locked="0"/>
    </xf>
    <xf numFmtId="14" fontId="8" fillId="39" borderId="0" xfId="80" applyNumberFormat="1" applyFont="1" applyFill="1" applyBorder="1" applyAlignment="1" applyProtection="1">
      <alignment horizontal="left" shrinkToFit="1"/>
      <protection locked="0"/>
    </xf>
    <xf numFmtId="0" fontId="0" fillId="27" borderId="0" xfId="0" applyFill="1" applyAlignment="1" applyProtection="1">
      <alignment horizontal="center" shrinkToFit="1"/>
      <protection locked="0"/>
    </xf>
    <xf numFmtId="0" fontId="16" fillId="36" borderId="62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9" fontId="8" fillId="57" borderId="0" xfId="80" applyNumberFormat="1" applyFont="1" applyFill="1" applyBorder="1" applyAlignment="1" applyProtection="1">
      <alignment horizontal="left" shrinkToFit="1"/>
      <protection locked="0"/>
    </xf>
    <xf numFmtId="0" fontId="19" fillId="43" borderId="30" xfId="0" applyFont="1" applyFill="1" applyBorder="1" applyAlignment="1" applyProtection="1">
      <alignment horizontal="left"/>
      <protection hidden="1"/>
    </xf>
    <xf numFmtId="0" fontId="19" fillId="43" borderId="32" xfId="0" applyFont="1" applyFill="1" applyBorder="1" applyAlignment="1" applyProtection="1">
      <alignment horizontal="left"/>
      <protection hidden="1"/>
    </xf>
    <xf numFmtId="3" fontId="0" fillId="0" borderId="59" xfId="0" applyNumberFormat="1" applyFont="1" applyFill="1" applyBorder="1" applyAlignment="1" applyProtection="1">
      <alignment horizontal="left" shrinkToFit="1"/>
      <protection locked="0"/>
    </xf>
    <xf numFmtId="3" fontId="0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17" xfId="77" applyFont="1" applyFill="1" applyBorder="1" applyAlignment="1" applyProtection="1">
      <alignment horizontal="left"/>
      <protection locked="0"/>
    </xf>
    <xf numFmtId="0" fontId="10" fillId="0" borderId="33" xfId="68" applyFont="1" applyBorder="1" applyAlignment="1" applyProtection="1">
      <alignment horizontal="left" shrinkToFit="1"/>
      <protection locked="0"/>
    </xf>
    <xf numFmtId="0" fontId="37" fillId="0" borderId="0" xfId="73" applyFont="1" applyFill="1" applyAlignment="1">
      <alignment horizontal="center"/>
      <protection/>
    </xf>
    <xf numFmtId="0" fontId="1" fillId="49" borderId="14" xfId="0" applyFont="1" applyFill="1" applyBorder="1" applyAlignment="1" applyProtection="1">
      <alignment horizontal="center" wrapText="1"/>
      <protection hidden="1"/>
    </xf>
    <xf numFmtId="0" fontId="1" fillId="49" borderId="23" xfId="0" applyFont="1" applyFill="1" applyBorder="1" applyAlignment="1" applyProtection="1">
      <alignment horizontal="center" wrapText="1"/>
      <protection hidden="1"/>
    </xf>
    <xf numFmtId="0" fontId="1" fillId="49" borderId="15" xfId="0" applyFont="1" applyFill="1" applyBorder="1" applyAlignment="1" applyProtection="1">
      <alignment horizontal="center" wrapText="1"/>
      <protection hidden="1"/>
    </xf>
    <xf numFmtId="0" fontId="1" fillId="49" borderId="16" xfId="0" applyFont="1" applyFill="1" applyBorder="1" applyAlignment="1" applyProtection="1">
      <alignment horizontal="center" wrapText="1"/>
      <protection hidden="1"/>
    </xf>
    <xf numFmtId="0" fontId="1" fillId="49" borderId="17" xfId="0" applyFont="1" applyFill="1" applyBorder="1" applyAlignment="1" applyProtection="1">
      <alignment horizontal="center" wrapText="1"/>
      <protection hidden="1"/>
    </xf>
    <xf numFmtId="0" fontId="22" fillId="49" borderId="26" xfId="73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/>
    </xf>
    <xf numFmtId="0" fontId="20" fillId="49" borderId="14" xfId="73" applyFont="1" applyFill="1" applyBorder="1" applyAlignment="1">
      <alignment horizontal="center" vertical="center" textRotation="90" wrapText="1"/>
      <protection/>
    </xf>
    <xf numFmtId="0" fontId="20" fillId="49" borderId="23" xfId="73" applyFont="1" applyFill="1" applyBorder="1" applyAlignment="1">
      <alignment horizontal="center" wrapText="1"/>
      <protection/>
    </xf>
    <xf numFmtId="0" fontId="20" fillId="49" borderId="21" xfId="73" applyFont="1" applyFill="1" applyBorder="1" applyAlignment="1">
      <alignment horizontal="center" vertical="center"/>
      <protection/>
    </xf>
    <xf numFmtId="0" fontId="20" fillId="49" borderId="15" xfId="73" applyFont="1" applyFill="1" applyBorder="1">
      <alignment/>
      <protection/>
    </xf>
    <xf numFmtId="0" fontId="20" fillId="49" borderId="23" xfId="73" applyFont="1" applyFill="1" applyBorder="1" applyAlignment="1">
      <alignment horizontal="center" vertical="center" textRotation="90"/>
      <protection/>
    </xf>
    <xf numFmtId="0" fontId="20" fillId="49" borderId="12" xfId="73" applyFont="1" applyFill="1" applyBorder="1" applyAlignment="1">
      <alignment horizontal="center"/>
      <protection/>
    </xf>
    <xf numFmtId="0" fontId="20" fillId="0" borderId="15" xfId="73" applyFont="1" applyFill="1" applyBorder="1" applyAlignment="1">
      <alignment horizontal="left"/>
      <protection/>
    </xf>
    <xf numFmtId="0" fontId="20" fillId="0" borderId="17" xfId="73" applyFont="1" applyFill="1" applyBorder="1" applyAlignment="1">
      <alignment horizontal="left"/>
      <protection/>
    </xf>
    <xf numFmtId="175" fontId="20" fillId="27" borderId="0" xfId="73" applyNumberFormat="1" applyFont="1" applyFill="1" applyBorder="1" applyAlignment="1">
      <alignment horizontal="center" shrinkToFit="1"/>
      <protection/>
    </xf>
    <xf numFmtId="0" fontId="20" fillId="49" borderId="22" xfId="73" applyFont="1" applyFill="1" applyBorder="1" applyAlignment="1">
      <alignment horizontal="center" vertical="center" wrapText="1"/>
      <protection/>
    </xf>
    <xf numFmtId="0" fontId="20" fillId="49" borderId="17" xfId="73" applyFont="1" applyFill="1" applyBorder="1" applyAlignment="1">
      <alignment horizontal="center" vertical="center" wrapText="1"/>
      <protection/>
    </xf>
    <xf numFmtId="0" fontId="43" fillId="49" borderId="15" xfId="73" applyFont="1" applyFill="1" applyBorder="1" applyAlignment="1">
      <alignment horizontal="center" vertical="center"/>
      <protection/>
    </xf>
    <xf numFmtId="0" fontId="43" fillId="49" borderId="16" xfId="73" applyFont="1" applyFill="1" applyBorder="1" applyAlignment="1">
      <alignment horizontal="center" vertical="center"/>
      <protection/>
    </xf>
    <xf numFmtId="0" fontId="43" fillId="49" borderId="17" xfId="73" applyFont="1" applyFill="1" applyBorder="1" applyAlignment="1">
      <alignment horizontal="center" vertical="center"/>
      <protection/>
    </xf>
    <xf numFmtId="0" fontId="20" fillId="49" borderId="23" xfId="73" applyFont="1" applyFill="1" applyBorder="1" applyAlignment="1">
      <alignment horizontal="center" vertical="center" wrapText="1"/>
      <protection/>
    </xf>
    <xf numFmtId="0" fontId="20" fillId="49" borderId="12" xfId="73" applyFont="1" applyFill="1" applyBorder="1">
      <alignment/>
      <protection/>
    </xf>
    <xf numFmtId="0" fontId="20" fillId="0" borderId="12" xfId="73" applyFont="1" applyFill="1" applyBorder="1" applyAlignment="1">
      <alignment horizontal="center" vertical="center" wrapText="1"/>
      <protection/>
    </xf>
    <xf numFmtId="0" fontId="20" fillId="0" borderId="12" xfId="73" applyFont="1" applyFill="1" applyBorder="1">
      <alignment/>
      <protection/>
    </xf>
    <xf numFmtId="0" fontId="4" fillId="0" borderId="20" xfId="67" applyBorder="1" applyAlignment="1">
      <alignment horizontal="center" shrinkToFit="1"/>
      <protection/>
    </xf>
    <xf numFmtId="0" fontId="4" fillId="0" borderId="22" xfId="67" applyBorder="1" applyAlignment="1">
      <alignment horizontal="center" shrinkToFit="1"/>
      <protection/>
    </xf>
    <xf numFmtId="0" fontId="4" fillId="0" borderId="25" xfId="67" applyFill="1" applyBorder="1" applyAlignment="1">
      <alignment horizontal="right" shrinkToFit="1"/>
      <protection/>
    </xf>
    <xf numFmtId="0" fontId="4" fillId="0" borderId="0" xfId="67" applyAlignment="1">
      <alignment horizontal="center"/>
      <protection/>
    </xf>
    <xf numFmtId="0" fontId="4" fillId="27" borderId="12" xfId="67" applyFill="1" applyBorder="1" applyAlignment="1">
      <alignment horizontal="left" vertical="center"/>
      <protection/>
    </xf>
    <xf numFmtId="49" fontId="4" fillId="0" borderId="15" xfId="67" applyNumberFormat="1" applyFont="1" applyBorder="1" applyAlignment="1">
      <alignment horizontal="left" vertical="center" wrapText="1"/>
      <protection/>
    </xf>
    <xf numFmtId="0" fontId="4" fillId="0" borderId="17" xfId="67" applyBorder="1" applyAlignment="1">
      <alignment horizontal="left" vertical="center" wrapText="1"/>
      <protection/>
    </xf>
    <xf numFmtId="49" fontId="4" fillId="0" borderId="15" xfId="67" applyNumberFormat="1" applyBorder="1" applyAlignment="1">
      <alignment horizontal="left" vertical="center" wrapText="1"/>
      <protection/>
    </xf>
    <xf numFmtId="0" fontId="4" fillId="0" borderId="12" xfId="67" applyBorder="1" applyAlignment="1">
      <alignment horizontal="left" shrinkToFit="1"/>
      <protection/>
    </xf>
    <xf numFmtId="0" fontId="4" fillId="0" borderId="15" xfId="67" applyBorder="1" applyAlignment="1">
      <alignment horizontal="left" vertical="center"/>
      <protection/>
    </xf>
    <xf numFmtId="0" fontId="4" fillId="0" borderId="17" xfId="67" applyBorder="1" applyAlignment="1">
      <alignment horizontal="left" vertical="center"/>
      <protection/>
    </xf>
    <xf numFmtId="0" fontId="4" fillId="27" borderId="12" xfId="67" applyFill="1" applyBorder="1" applyAlignment="1">
      <alignment horizontal="center" vertical="center"/>
      <protection/>
    </xf>
    <xf numFmtId="0" fontId="35" fillId="0" borderId="0" xfId="67" applyFont="1" applyAlignment="1">
      <alignment horizontal="center" vertical="top"/>
      <protection/>
    </xf>
    <xf numFmtId="0" fontId="4" fillId="0" borderId="0" xfId="67" applyFill="1" applyAlignment="1">
      <alignment horizontal="center"/>
      <protection/>
    </xf>
    <xf numFmtId="0" fontId="4" fillId="0" borderId="0" xfId="67" applyFill="1" applyAlignment="1">
      <alignment horizontal="center" shrinkToFit="1"/>
      <protection/>
    </xf>
    <xf numFmtId="0" fontId="8" fillId="0" borderId="0" xfId="67" applyFont="1" applyAlignment="1">
      <alignment horizontal="center"/>
      <protection/>
    </xf>
    <xf numFmtId="0" fontId="4" fillId="27" borderId="12" xfId="67" applyFont="1" applyFill="1" applyBorder="1" applyAlignment="1">
      <alignment horizontal="right" shrinkToFit="1"/>
      <protection/>
    </xf>
    <xf numFmtId="0" fontId="4" fillId="27" borderId="12" xfId="67" applyFill="1" applyBorder="1" applyAlignment="1">
      <alignment horizontal="right" shrinkToFit="1"/>
      <protection/>
    </xf>
    <xf numFmtId="14" fontId="4" fillId="0" borderId="0" xfId="67" applyNumberFormat="1" applyAlignment="1">
      <alignment horizontal="center"/>
      <protection/>
    </xf>
    <xf numFmtId="0" fontId="12" fillId="0" borderId="63" xfId="79" applyFont="1" applyFill="1" applyBorder="1" applyAlignment="1" applyProtection="1">
      <alignment horizontal="center"/>
      <protection hidden="1"/>
    </xf>
    <xf numFmtId="0" fontId="12" fillId="0" borderId="64" xfId="79" applyFont="1" applyFill="1" applyBorder="1" applyAlignment="1" applyProtection="1">
      <alignment horizontal="center"/>
      <protection hidden="1"/>
    </xf>
    <xf numFmtId="0" fontId="0" fillId="44" borderId="15" xfId="79" applyFont="1" applyFill="1" applyBorder="1" applyAlignment="1">
      <alignment horizontal="left" vertical="center" shrinkToFit="1"/>
      <protection/>
    </xf>
    <xf numFmtId="0" fontId="0" fillId="44" borderId="17" xfId="79" applyFont="1" applyFill="1" applyBorder="1" applyAlignment="1">
      <alignment horizontal="left" vertical="center" shrinkToFit="1"/>
      <protection/>
    </xf>
    <xf numFmtId="4" fontId="0" fillId="44" borderId="15" xfId="78" applyNumberFormat="1" applyFont="1" applyFill="1" applyBorder="1" applyAlignment="1">
      <alignment horizontal="center" vertical="center"/>
      <protection/>
    </xf>
    <xf numFmtId="4" fontId="0" fillId="44" borderId="16" xfId="78" applyNumberFormat="1" applyFont="1" applyFill="1" applyBorder="1" applyAlignment="1">
      <alignment horizontal="center" vertical="center"/>
      <protection/>
    </xf>
    <xf numFmtId="4" fontId="0" fillId="44" borderId="17" xfId="78" applyNumberFormat="1" applyFont="1" applyFill="1" applyBorder="1" applyAlignment="1">
      <alignment horizontal="center" vertical="center"/>
      <protection/>
    </xf>
    <xf numFmtId="4" fontId="0" fillId="44" borderId="15" xfId="78" applyNumberFormat="1" applyFont="1" applyFill="1" applyBorder="1" applyAlignment="1">
      <alignment horizontal="right" vertical="center"/>
      <protection/>
    </xf>
    <xf numFmtId="4" fontId="0" fillId="44" borderId="17" xfId="78" applyNumberFormat="1" applyFont="1" applyFill="1" applyBorder="1" applyAlignment="1">
      <alignment horizontal="right" vertical="center"/>
      <protection/>
    </xf>
    <xf numFmtId="0" fontId="0" fillId="44" borderId="15" xfId="79" applyFont="1" applyFill="1" applyBorder="1" applyAlignment="1">
      <alignment horizontal="center" vertical="center"/>
      <protection/>
    </xf>
    <xf numFmtId="0" fontId="0" fillId="44" borderId="17" xfId="79" applyFont="1" applyFill="1" applyBorder="1" applyAlignment="1">
      <alignment horizontal="center" vertical="center"/>
      <protection/>
    </xf>
    <xf numFmtId="0" fontId="12" fillId="0" borderId="41" xfId="79" applyFont="1" applyFill="1" applyBorder="1" applyAlignment="1" applyProtection="1">
      <alignment horizontal="center"/>
      <protection hidden="1"/>
    </xf>
    <xf numFmtId="0" fontId="12" fillId="0" borderId="55" xfId="79" applyFont="1" applyFill="1" applyBorder="1" applyAlignment="1" applyProtection="1">
      <alignment horizontal="center"/>
      <protection hidden="1"/>
    </xf>
    <xf numFmtId="4" fontId="0" fillId="44" borderId="16" xfId="78" applyNumberFormat="1" applyFont="1" applyFill="1" applyBorder="1" applyAlignment="1">
      <alignment horizontal="right" vertical="center"/>
      <protection/>
    </xf>
    <xf numFmtId="175" fontId="11" fillId="44" borderId="0" xfId="79" applyNumberFormat="1" applyFont="1" applyFill="1" applyAlignment="1" applyProtection="1" quotePrefix="1">
      <alignment horizontal="center"/>
      <protection hidden="1"/>
    </xf>
    <xf numFmtId="175" fontId="11" fillId="44" borderId="0" xfId="79" applyNumberFormat="1" applyFont="1" applyFill="1" applyAlignment="1" applyProtection="1">
      <alignment horizontal="center"/>
      <protection hidden="1"/>
    </xf>
    <xf numFmtId="175" fontId="11" fillId="44" borderId="0" xfId="79" applyNumberFormat="1" applyFont="1" applyFill="1" applyAlignment="1" applyProtection="1" quotePrefix="1">
      <alignment horizontal="left" shrinkToFit="1"/>
      <protection hidden="1"/>
    </xf>
    <xf numFmtId="0" fontId="46" fillId="0" borderId="18" xfId="79" applyFont="1" applyFill="1" applyBorder="1" applyAlignment="1">
      <alignment horizontal="center" vertical="center"/>
      <protection/>
    </xf>
    <xf numFmtId="0" fontId="46" fillId="0" borderId="0" xfId="79" applyFont="1" applyFill="1" applyBorder="1" applyAlignment="1">
      <alignment horizontal="center" vertical="center"/>
      <protection/>
    </xf>
    <xf numFmtId="0" fontId="46" fillId="0" borderId="19" xfId="79" applyFont="1" applyFill="1" applyBorder="1" applyAlignment="1">
      <alignment horizontal="center" vertical="center"/>
      <protection/>
    </xf>
    <xf numFmtId="14" fontId="46" fillId="0" borderId="18" xfId="79" applyNumberFormat="1" applyFont="1" applyFill="1" applyBorder="1" applyAlignment="1">
      <alignment horizontal="center" vertical="center"/>
      <protection/>
    </xf>
    <xf numFmtId="14" fontId="46" fillId="0" borderId="0" xfId="79" applyNumberFormat="1" applyFont="1" applyFill="1" applyBorder="1" applyAlignment="1">
      <alignment horizontal="center" vertical="center"/>
      <protection/>
    </xf>
    <xf numFmtId="14" fontId="46" fillId="0" borderId="19" xfId="79" applyNumberFormat="1" applyFont="1" applyFill="1" applyBorder="1" applyAlignment="1">
      <alignment horizontal="center" vertical="center"/>
      <protection/>
    </xf>
    <xf numFmtId="0" fontId="46" fillId="0" borderId="0" xfId="74" applyFont="1" applyFill="1" applyBorder="1" applyAlignment="1">
      <alignment horizontal="center" vertical="center"/>
      <protection/>
    </xf>
    <xf numFmtId="177" fontId="0" fillId="44" borderId="18" xfId="79" applyNumberFormat="1" applyFont="1" applyFill="1" applyBorder="1" applyAlignment="1">
      <alignment horizontal="center" vertical="center"/>
      <protection/>
    </xf>
    <xf numFmtId="177" fontId="0" fillId="44" borderId="0" xfId="79" applyNumberFormat="1" applyFont="1" applyFill="1" applyBorder="1" applyAlignment="1">
      <alignment horizontal="center" vertical="center"/>
      <protection/>
    </xf>
    <xf numFmtId="177" fontId="0" fillId="44" borderId="19" xfId="79" applyNumberFormat="1" applyFont="1" applyFill="1" applyBorder="1" applyAlignment="1">
      <alignment horizontal="center" vertical="center"/>
      <protection/>
    </xf>
    <xf numFmtId="0" fontId="46" fillId="0" borderId="14" xfId="79" applyFont="1" applyFill="1" applyBorder="1" applyAlignment="1">
      <alignment horizontal="center" vertical="center"/>
      <protection/>
    </xf>
    <xf numFmtId="191" fontId="46" fillId="0" borderId="14" xfId="74" applyNumberFormat="1" applyFont="1" applyFill="1" applyBorder="1" applyAlignment="1">
      <alignment horizontal="center" vertical="center"/>
      <protection/>
    </xf>
    <xf numFmtId="0" fontId="46" fillId="0" borderId="21" xfId="79" applyFont="1" applyFill="1" applyBorder="1" applyAlignment="1">
      <alignment horizontal="center" vertical="center"/>
      <protection/>
    </xf>
    <xf numFmtId="0" fontId="46" fillId="0" borderId="20" xfId="79" applyFont="1" applyFill="1" applyBorder="1" applyAlignment="1">
      <alignment horizontal="center" vertical="center"/>
      <protection/>
    </xf>
    <xf numFmtId="0" fontId="46" fillId="0" borderId="22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left" vertical="center"/>
      <protection/>
    </xf>
    <xf numFmtId="0" fontId="47" fillId="0" borderId="16" xfId="79" applyFont="1" applyFill="1" applyBorder="1" applyAlignment="1">
      <alignment horizontal="left" vertical="center"/>
      <protection/>
    </xf>
    <xf numFmtId="0" fontId="47" fillId="0" borderId="17" xfId="79" applyFont="1" applyFill="1" applyBorder="1" applyAlignment="1">
      <alignment horizontal="left" vertical="center"/>
      <protection/>
    </xf>
    <xf numFmtId="0" fontId="0" fillId="44" borderId="18" xfId="79" applyFont="1" applyFill="1" applyBorder="1" applyAlignment="1">
      <alignment horizontal="center" vertical="center" shrinkToFit="1"/>
      <protection/>
    </xf>
    <xf numFmtId="0" fontId="0" fillId="44" borderId="0" xfId="79" applyFont="1" applyFill="1" applyBorder="1" applyAlignment="1">
      <alignment horizontal="center" vertical="center" shrinkToFit="1"/>
      <protection/>
    </xf>
    <xf numFmtId="0" fontId="0" fillId="44" borderId="19" xfId="79" applyFont="1" applyFill="1" applyBorder="1" applyAlignment="1">
      <alignment horizontal="center" vertical="center" shrinkToFit="1"/>
      <protection/>
    </xf>
    <xf numFmtId="3" fontId="0" fillId="44" borderId="18" xfId="79" applyNumberFormat="1" applyFont="1" applyFill="1" applyBorder="1" applyAlignment="1">
      <alignment horizontal="center" vertical="center" shrinkToFit="1"/>
      <protection/>
    </xf>
    <xf numFmtId="14" fontId="0" fillId="0" borderId="18" xfId="79" applyNumberFormat="1" applyFont="1" applyFill="1" applyBorder="1" applyAlignment="1">
      <alignment horizontal="center" vertical="center"/>
      <protection/>
    </xf>
    <xf numFmtId="14" fontId="0" fillId="0" borderId="0" xfId="79" applyNumberFormat="1" applyFont="1" applyFill="1" applyBorder="1" applyAlignment="1">
      <alignment horizontal="center" vertical="center"/>
      <protection/>
    </xf>
    <xf numFmtId="14" fontId="0" fillId="0" borderId="19" xfId="79" applyNumberFormat="1" applyFont="1" applyFill="1" applyBorder="1" applyAlignment="1">
      <alignment horizontal="center" vertical="center"/>
      <protection/>
    </xf>
    <xf numFmtId="0" fontId="46" fillId="0" borderId="18" xfId="74" applyFont="1" applyFill="1" applyBorder="1" applyAlignment="1">
      <alignment horizontal="center" vertical="center"/>
      <protection/>
    </xf>
    <xf numFmtId="0" fontId="46" fillId="0" borderId="19" xfId="74" applyFont="1" applyFill="1" applyBorder="1" applyAlignment="1">
      <alignment horizontal="center" vertical="center"/>
      <protection/>
    </xf>
    <xf numFmtId="14" fontId="0" fillId="0" borderId="0" xfId="74" applyNumberFormat="1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center" vertical="center"/>
      <protection/>
    </xf>
    <xf numFmtId="177" fontId="0" fillId="44" borderId="18" xfId="79" applyNumberFormat="1" applyFont="1" applyFill="1" applyBorder="1" applyAlignment="1">
      <alignment horizontal="center" vertical="center"/>
      <protection/>
    </xf>
    <xf numFmtId="177" fontId="0" fillId="44" borderId="0" xfId="79" applyNumberFormat="1" applyFont="1" applyFill="1" applyBorder="1" applyAlignment="1">
      <alignment horizontal="center" vertical="center"/>
      <protection/>
    </xf>
    <xf numFmtId="177" fontId="0" fillId="44" borderId="19" xfId="79" applyNumberFormat="1" applyFont="1" applyFill="1" applyBorder="1" applyAlignment="1">
      <alignment horizontal="center" vertical="center"/>
      <protection/>
    </xf>
    <xf numFmtId="4" fontId="0" fillId="0" borderId="15" xfId="74" applyNumberFormat="1" applyFont="1" applyFill="1" applyBorder="1" applyAlignment="1">
      <alignment horizontal="right" vertical="center"/>
      <protection/>
    </xf>
    <xf numFmtId="4" fontId="0" fillId="0" borderId="16" xfId="74" applyNumberFormat="1" applyFont="1" applyFill="1" applyBorder="1" applyAlignment="1">
      <alignment horizontal="right" vertical="center"/>
      <protection/>
    </xf>
    <xf numFmtId="0" fontId="46" fillId="0" borderId="24" xfId="79" applyFont="1" applyFill="1" applyBorder="1" applyAlignment="1">
      <alignment horizontal="center" vertical="center"/>
      <protection/>
    </xf>
    <xf numFmtId="0" fontId="46" fillId="0" borderId="25" xfId="79" applyFont="1" applyFill="1" applyBorder="1" applyAlignment="1">
      <alignment horizontal="center" vertical="center"/>
      <protection/>
    </xf>
    <xf numFmtId="0" fontId="46" fillId="0" borderId="26" xfId="79" applyFont="1" applyFill="1" applyBorder="1" applyAlignment="1">
      <alignment horizontal="center" vertical="center"/>
      <protection/>
    </xf>
    <xf numFmtId="0" fontId="48" fillId="0" borderId="24" xfId="79" applyFont="1" applyFill="1" applyBorder="1" applyAlignment="1">
      <alignment horizontal="center" vertical="center"/>
      <protection/>
    </xf>
    <xf numFmtId="0" fontId="48" fillId="0" borderId="25" xfId="79" applyFont="1" applyFill="1" applyBorder="1" applyAlignment="1">
      <alignment horizontal="center" vertical="center"/>
      <protection/>
    </xf>
    <xf numFmtId="0" fontId="48" fillId="0" borderId="0" xfId="79" applyFont="1" applyFill="1" applyBorder="1" applyAlignment="1">
      <alignment horizontal="center" vertical="center"/>
      <protection/>
    </xf>
    <xf numFmtId="0" fontId="48" fillId="0" borderId="19" xfId="79" applyFont="1" applyFill="1" applyBorder="1" applyAlignment="1">
      <alignment horizontal="center" vertical="center"/>
      <protection/>
    </xf>
    <xf numFmtId="0" fontId="46" fillId="0" borderId="12" xfId="79" applyFont="1" applyFill="1" applyBorder="1" applyAlignment="1">
      <alignment horizontal="center" vertical="center"/>
      <protection/>
    </xf>
    <xf numFmtId="49" fontId="46" fillId="0" borderId="12" xfId="79" applyNumberFormat="1" applyFont="1" applyFill="1" applyBorder="1" applyAlignment="1">
      <alignment horizontal="center" vertical="center" wrapText="1"/>
      <protection/>
    </xf>
    <xf numFmtId="49" fontId="46" fillId="0" borderId="15" xfId="79" applyNumberFormat="1" applyFont="1" applyFill="1" applyBorder="1" applyAlignment="1">
      <alignment horizontal="center" vertical="center" wrapText="1"/>
      <protection/>
    </xf>
    <xf numFmtId="0" fontId="46" fillId="0" borderId="15" xfId="79" applyFont="1" applyFill="1" applyBorder="1" applyAlignment="1">
      <alignment horizontal="center" vertical="center"/>
      <protection/>
    </xf>
    <xf numFmtId="0" fontId="46" fillId="0" borderId="12" xfId="74" applyFont="1" applyFill="1" applyBorder="1" applyAlignment="1">
      <alignment horizontal="center" vertical="center"/>
      <protection/>
    </xf>
    <xf numFmtId="0" fontId="46" fillId="0" borderId="15" xfId="74" applyFont="1" applyFill="1" applyBorder="1" applyAlignment="1">
      <alignment horizontal="right" vertical="center"/>
      <protection/>
    </xf>
    <xf numFmtId="0" fontId="46" fillId="0" borderId="16" xfId="74" applyFont="1" applyFill="1" applyBorder="1" applyAlignment="1">
      <alignment horizontal="right" vertical="center"/>
      <protection/>
    </xf>
    <xf numFmtId="0" fontId="46" fillId="0" borderId="12" xfId="79" applyNumberFormat="1" applyFont="1" applyFill="1" applyBorder="1" applyAlignment="1">
      <alignment horizontal="center" vertical="center" wrapText="1"/>
      <protection/>
    </xf>
    <xf numFmtId="4" fontId="46" fillId="0" borderId="12" xfId="79" applyNumberFormat="1" applyFont="1" applyFill="1" applyBorder="1" applyAlignment="1">
      <alignment horizontal="center" vertical="center" wrapText="1"/>
      <protection/>
    </xf>
    <xf numFmtId="4" fontId="46" fillId="0" borderId="12" xfId="71" applyNumberFormat="1" applyFont="1" applyFill="1" applyBorder="1" applyAlignment="1">
      <alignment horizontal="center" vertical="center"/>
      <protection/>
    </xf>
    <xf numFmtId="4" fontId="46" fillId="0" borderId="12" xfId="79" applyNumberFormat="1" applyFont="1" applyFill="1" applyBorder="1" applyAlignment="1">
      <alignment horizontal="center" vertical="center"/>
      <protection/>
    </xf>
    <xf numFmtId="4" fontId="46" fillId="0" borderId="15" xfId="79" applyNumberFormat="1" applyFont="1" applyFill="1" applyBorder="1" applyAlignment="1">
      <alignment horizontal="center" vertical="center"/>
      <protection/>
    </xf>
    <xf numFmtId="0" fontId="46" fillId="0" borderId="12" xfId="79" applyNumberFormat="1" applyFont="1" applyFill="1" applyBorder="1" applyAlignment="1" quotePrefix="1">
      <alignment horizontal="center" vertical="center" wrapText="1"/>
      <protection/>
    </xf>
    <xf numFmtId="0" fontId="0" fillId="0" borderId="24" xfId="79" applyNumberFormat="1" applyFont="1" applyFill="1" applyBorder="1" applyAlignment="1">
      <alignment horizontal="center" vertical="center" wrapText="1"/>
      <protection/>
    </xf>
    <xf numFmtId="0" fontId="0" fillId="0" borderId="25" xfId="79" applyNumberFormat="1" applyFont="1" applyFill="1" applyBorder="1" applyAlignment="1">
      <alignment horizontal="center" vertical="center" wrapText="1"/>
      <protection/>
    </xf>
    <xf numFmtId="0" fontId="0" fillId="0" borderId="26" xfId="79" applyNumberFormat="1" applyFont="1" applyFill="1" applyBorder="1" applyAlignment="1">
      <alignment horizontal="center" vertical="center" wrapText="1"/>
      <protection/>
    </xf>
    <xf numFmtId="0" fontId="0" fillId="0" borderId="18" xfId="79" applyNumberFormat="1" applyFont="1" applyFill="1" applyBorder="1" applyAlignment="1">
      <alignment horizontal="center" vertical="center" wrapText="1"/>
      <protection/>
    </xf>
    <xf numFmtId="0" fontId="0" fillId="0" borderId="0" xfId="79" applyNumberFormat="1" applyFont="1" applyFill="1" applyBorder="1" applyAlignment="1">
      <alignment horizontal="center" vertical="center" wrapText="1"/>
      <protection/>
    </xf>
    <xf numFmtId="0" fontId="0" fillId="0" borderId="19" xfId="79" applyNumberFormat="1" applyFont="1" applyFill="1" applyBorder="1" applyAlignment="1">
      <alignment horizontal="center" vertical="center" wrapText="1"/>
      <protection/>
    </xf>
    <xf numFmtId="0" fontId="46" fillId="0" borderId="12" xfId="79" applyNumberFormat="1" applyFont="1" applyFill="1" applyBorder="1" applyAlignment="1">
      <alignment horizontal="center" vertical="center"/>
      <protection/>
    </xf>
    <xf numFmtId="0" fontId="46" fillId="0" borderId="12" xfId="79" applyFont="1" applyFill="1" applyBorder="1" applyAlignment="1">
      <alignment horizontal="center" vertical="center" wrapText="1"/>
      <protection/>
    </xf>
    <xf numFmtId="0" fontId="46" fillId="0" borderId="12" xfId="79" applyFont="1" applyFill="1" applyBorder="1" applyAlignment="1" quotePrefix="1">
      <alignment horizontal="center" vertical="center"/>
      <protection/>
    </xf>
    <xf numFmtId="4" fontId="0" fillId="0" borderId="15" xfId="78" applyNumberFormat="1" applyFont="1" applyFill="1" applyBorder="1" applyAlignment="1">
      <alignment horizontal="left" vertical="center" shrinkToFit="1"/>
      <protection/>
    </xf>
    <xf numFmtId="4" fontId="0" fillId="0" borderId="17" xfId="78" applyNumberFormat="1" applyFont="1" applyFill="1" applyBorder="1" applyAlignment="1">
      <alignment horizontal="left" vertical="center" shrinkToFit="1"/>
      <protection/>
    </xf>
    <xf numFmtId="0" fontId="1" fillId="0" borderId="12" xfId="79" applyFont="1" applyFill="1" applyBorder="1" applyAlignment="1">
      <alignment horizontal="right" vertical="center"/>
      <protection/>
    </xf>
    <xf numFmtId="4" fontId="0" fillId="0" borderId="15" xfId="78" applyNumberFormat="1" applyFont="1" applyFill="1" applyBorder="1" applyAlignment="1">
      <alignment horizontal="right" vertical="center"/>
      <protection/>
    </xf>
    <xf numFmtId="4" fontId="0" fillId="0" borderId="17" xfId="78" applyNumberFormat="1" applyFont="1" applyFill="1" applyBorder="1" applyAlignment="1">
      <alignment horizontal="right" vertical="center"/>
      <protection/>
    </xf>
    <xf numFmtId="4" fontId="0" fillId="0" borderId="16" xfId="78" applyNumberFormat="1" applyFont="1" applyFill="1" applyBorder="1" applyAlignment="1">
      <alignment horizontal="right" vertical="center"/>
      <protection/>
    </xf>
    <xf numFmtId="4" fontId="0" fillId="0" borderId="15" xfId="78" applyNumberFormat="1" applyFont="1" applyFill="1" applyBorder="1" applyAlignment="1">
      <alignment horizontal="left" vertical="center"/>
      <protection/>
    </xf>
    <xf numFmtId="4" fontId="0" fillId="0" borderId="17" xfId="78" applyNumberFormat="1" applyFont="1" applyFill="1" applyBorder="1" applyAlignment="1">
      <alignment horizontal="left" vertical="center"/>
      <protection/>
    </xf>
    <xf numFmtId="0" fontId="0" fillId="0" borderId="12" xfId="79" applyFont="1" applyFill="1" applyBorder="1" applyAlignment="1">
      <alignment horizontal="center" vertical="center"/>
      <protection/>
    </xf>
    <xf numFmtId="4" fontId="0" fillId="0" borderId="12" xfId="78" applyNumberFormat="1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horizontal="left" vertical="center" shrinkToFit="1"/>
      <protection/>
    </xf>
    <xf numFmtId="0" fontId="0" fillId="0" borderId="17" xfId="79" applyFont="1" applyFill="1" applyBorder="1" applyAlignment="1">
      <alignment horizontal="left" vertical="center" shrinkToFit="1"/>
      <protection/>
    </xf>
    <xf numFmtId="0" fontId="0" fillId="0" borderId="15" xfId="79" applyFont="1" applyFill="1" applyBorder="1" applyAlignment="1">
      <alignment horizontal="center" vertical="center"/>
      <protection/>
    </xf>
    <xf numFmtId="0" fontId="0" fillId="0" borderId="17" xfId="79" applyFont="1" applyFill="1" applyBorder="1" applyAlignment="1">
      <alignment horizontal="center" vertical="center"/>
      <protection/>
    </xf>
    <xf numFmtId="4" fontId="0" fillId="0" borderId="15" xfId="78" applyNumberFormat="1" applyFont="1" applyFill="1" applyBorder="1" applyAlignment="1">
      <alignment horizontal="center" vertical="center"/>
      <protection/>
    </xf>
    <xf numFmtId="4" fontId="0" fillId="0" borderId="17" xfId="78" applyNumberFormat="1" applyFont="1" applyFill="1" applyBorder="1" applyAlignment="1">
      <alignment horizontal="center" vertical="center"/>
      <protection/>
    </xf>
    <xf numFmtId="4" fontId="0" fillId="0" borderId="16" xfId="78" applyNumberFormat="1" applyFont="1" applyFill="1" applyBorder="1" applyAlignment="1">
      <alignment horizontal="center" vertical="center"/>
      <protection/>
    </xf>
    <xf numFmtId="0" fontId="46" fillId="27" borderId="18" xfId="79" applyFont="1" applyFill="1" applyBorder="1" applyAlignment="1">
      <alignment horizontal="center" vertical="center"/>
      <protection/>
    </xf>
    <xf numFmtId="0" fontId="46" fillId="27" borderId="19" xfId="79" applyFont="1" applyFill="1" applyBorder="1" applyAlignment="1">
      <alignment horizontal="center" vertical="center"/>
      <protection/>
    </xf>
    <xf numFmtId="0" fontId="46" fillId="27" borderId="21" xfId="79" applyFont="1" applyFill="1" applyBorder="1" applyAlignment="1">
      <alignment horizontal="center" vertical="center"/>
      <protection/>
    </xf>
    <xf numFmtId="0" fontId="46" fillId="27" borderId="22" xfId="79" applyFont="1" applyFill="1" applyBorder="1" applyAlignment="1">
      <alignment horizontal="center" vertical="center"/>
      <protection/>
    </xf>
    <xf numFmtId="0" fontId="48" fillId="27" borderId="12" xfId="79" applyFont="1" applyFill="1" applyBorder="1" applyAlignment="1">
      <alignment horizontal="center" vertical="center"/>
      <protection/>
    </xf>
    <xf numFmtId="0" fontId="46" fillId="27" borderId="12" xfId="79" applyFont="1" applyFill="1" applyBorder="1" applyAlignment="1">
      <alignment horizontal="center" vertical="center"/>
      <protection/>
    </xf>
    <xf numFmtId="0" fontId="48" fillId="27" borderId="15" xfId="79" applyFont="1" applyFill="1" applyBorder="1" applyAlignment="1">
      <alignment horizontal="right" vertical="center"/>
      <protection/>
    </xf>
    <xf numFmtId="0" fontId="48" fillId="27" borderId="17" xfId="79" applyFont="1" applyFill="1" applyBorder="1" applyAlignment="1">
      <alignment horizontal="right" vertical="center"/>
      <protection/>
    </xf>
    <xf numFmtId="0" fontId="48" fillId="27" borderId="16" xfId="79" applyFont="1" applyFill="1" applyBorder="1" applyAlignment="1">
      <alignment horizontal="right" vertical="center"/>
      <protection/>
    </xf>
    <xf numFmtId="0" fontId="46" fillId="27" borderId="12" xfId="79" applyFont="1" applyFill="1" applyBorder="1" applyAlignment="1">
      <alignment horizontal="center" vertical="center" wrapText="1"/>
      <protection/>
    </xf>
    <xf numFmtId="0" fontId="46" fillId="27" borderId="12" xfId="79" applyFont="1" applyFill="1" applyBorder="1" applyAlignment="1" quotePrefix="1">
      <alignment horizontal="center" vertical="center" wrapText="1"/>
      <protection/>
    </xf>
    <xf numFmtId="0" fontId="46" fillId="0" borderId="12" xfId="79" applyFont="1" applyFill="1" applyBorder="1" applyAlignment="1">
      <alignment horizontal="left" vertical="center" shrinkToFit="1"/>
      <protection/>
    </xf>
    <xf numFmtId="0" fontId="46" fillId="0" borderId="15" xfId="79" applyFont="1" applyFill="1" applyBorder="1" applyAlignment="1">
      <alignment horizontal="left" vertical="center" shrinkToFit="1"/>
      <protection/>
    </xf>
    <xf numFmtId="3" fontId="0" fillId="44" borderId="15" xfId="79" applyNumberFormat="1" applyFont="1" applyFill="1" applyBorder="1" applyAlignment="1">
      <alignment horizontal="left" vertical="center" shrinkToFit="1"/>
      <protection/>
    </xf>
    <xf numFmtId="3" fontId="0" fillId="44" borderId="16" xfId="79" applyNumberFormat="1" applyFont="1" applyFill="1" applyBorder="1" applyAlignment="1">
      <alignment horizontal="left" vertical="center" shrinkToFit="1"/>
      <protection/>
    </xf>
    <xf numFmtId="3" fontId="0" fillId="44" borderId="17" xfId="79" applyNumberFormat="1" applyFont="1" applyFill="1" applyBorder="1" applyAlignment="1">
      <alignment horizontal="left" vertical="center" shrinkToFit="1"/>
      <protection/>
    </xf>
    <xf numFmtId="0" fontId="47" fillId="0" borderId="12" xfId="79" applyFont="1" applyFill="1" applyBorder="1" applyAlignment="1">
      <alignment horizontal="left" vertical="center" wrapText="1"/>
      <protection/>
    </xf>
    <xf numFmtId="3" fontId="0" fillId="44" borderId="12" xfId="79" applyNumberFormat="1" applyFont="1" applyFill="1" applyBorder="1" applyAlignment="1">
      <alignment horizontal="left" vertical="center"/>
      <protection/>
    </xf>
    <xf numFmtId="0" fontId="0" fillId="44" borderId="12" xfId="79" applyFont="1" applyFill="1" applyBorder="1" applyAlignment="1">
      <alignment horizontal="left" vertical="center"/>
      <protection/>
    </xf>
    <xf numFmtId="0" fontId="46" fillId="0" borderId="16" xfId="79" applyFont="1" applyFill="1" applyBorder="1" applyAlignment="1">
      <alignment horizontal="left" vertical="center" shrinkToFit="1"/>
      <protection/>
    </xf>
    <xf numFmtId="0" fontId="13" fillId="27" borderId="12" xfId="79" applyFont="1" applyFill="1" applyBorder="1" applyAlignment="1" applyProtection="1" quotePrefix="1">
      <alignment horizontal="left" shrinkToFit="1"/>
      <protection hidden="1"/>
    </xf>
    <xf numFmtId="0" fontId="46" fillId="0" borderId="12" xfId="79" applyFont="1" applyFill="1" applyBorder="1" applyAlignment="1">
      <alignment horizontal="center" vertical="center" textRotation="90"/>
      <protection/>
    </xf>
    <xf numFmtId="0" fontId="0" fillId="0" borderId="12" xfId="74" applyFill="1" applyBorder="1" applyAlignment="1">
      <alignment vertical="center"/>
      <protection/>
    </xf>
    <xf numFmtId="0" fontId="47" fillId="0" borderId="12" xfId="79" applyFont="1" applyFill="1" applyBorder="1" applyAlignment="1">
      <alignment horizontal="left" vertical="center"/>
      <protection/>
    </xf>
    <xf numFmtId="0" fontId="18" fillId="0" borderId="12" xfId="79" applyFont="1" applyFill="1" applyBorder="1" applyAlignment="1" quotePrefix="1">
      <alignment horizontal="left" vertical="center" wrapText="1"/>
      <protection/>
    </xf>
    <xf numFmtId="0" fontId="0" fillId="0" borderId="16" xfId="79" applyFont="1" applyFill="1" applyBorder="1" applyAlignment="1">
      <alignment horizontal="center" vertical="center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25" xfId="79" applyFont="1" applyFill="1" applyBorder="1" applyAlignment="1">
      <alignment horizontal="center" vertical="center"/>
      <protection/>
    </xf>
    <xf numFmtId="0" fontId="0" fillId="0" borderId="26" xfId="79" applyFont="1" applyFill="1" applyBorder="1" applyAlignment="1">
      <alignment horizontal="center" vertical="center"/>
      <protection/>
    </xf>
    <xf numFmtId="0" fontId="0" fillId="0" borderId="21" xfId="79" applyFont="1" applyFill="1" applyBorder="1" applyAlignment="1">
      <alignment horizontal="center" vertical="center"/>
      <protection/>
    </xf>
    <xf numFmtId="0" fontId="0" fillId="0" borderId="20" xfId="79" applyFont="1" applyFill="1" applyBorder="1" applyAlignment="1">
      <alignment horizontal="center" vertical="center"/>
      <protection/>
    </xf>
    <xf numFmtId="0" fontId="0" fillId="0" borderId="22" xfId="79" applyFont="1" applyFill="1" applyBorder="1" applyAlignment="1">
      <alignment horizontal="center" vertical="center"/>
      <protection/>
    </xf>
    <xf numFmtId="0" fontId="47" fillId="0" borderId="12" xfId="79" applyFont="1" applyFill="1" applyBorder="1" applyAlignment="1" quotePrefix="1">
      <alignment horizontal="left" vertical="center"/>
      <protection/>
    </xf>
    <xf numFmtId="14" fontId="0" fillId="44" borderId="12" xfId="79" applyNumberFormat="1" applyFont="1" applyFill="1" applyBorder="1" applyAlignment="1">
      <alignment horizontal="left" vertical="center"/>
      <protection/>
    </xf>
    <xf numFmtId="0" fontId="46" fillId="0" borderId="15" xfId="79" applyFont="1" applyFill="1" applyBorder="1" applyAlignment="1">
      <alignment horizontal="center" vertical="center" shrinkToFit="1"/>
      <protection/>
    </xf>
    <xf numFmtId="0" fontId="46" fillId="0" borderId="16" xfId="79" applyFont="1" applyFill="1" applyBorder="1" applyAlignment="1">
      <alignment horizontal="center" vertical="center" shrinkToFit="1"/>
      <protection/>
    </xf>
    <xf numFmtId="172" fontId="47" fillId="44" borderId="15" xfId="79" applyNumberFormat="1" applyFont="1" applyFill="1" applyBorder="1" applyAlignment="1">
      <alignment horizontal="center" vertical="center"/>
      <protection/>
    </xf>
    <xf numFmtId="172" fontId="47" fillId="44" borderId="16" xfId="79" applyNumberFormat="1" applyFont="1" applyFill="1" applyBorder="1" applyAlignment="1">
      <alignment horizontal="center" vertical="center"/>
      <protection/>
    </xf>
    <xf numFmtId="0" fontId="45" fillId="0" borderId="0" xfId="79" applyFont="1" applyFill="1" applyAlignment="1">
      <alignment horizontal="center" vertical="center"/>
      <protection/>
    </xf>
    <xf numFmtId="0" fontId="46" fillId="0" borderId="12" xfId="79" applyFont="1" applyFill="1" applyBorder="1" applyAlignment="1">
      <alignment horizontal="left" vertical="center"/>
      <protection/>
    </xf>
    <xf numFmtId="190" fontId="0" fillId="44" borderId="15" xfId="79" applyNumberFormat="1" applyFont="1" applyFill="1" applyBorder="1" applyAlignment="1">
      <alignment horizontal="left" vertical="center" shrinkToFit="1"/>
      <protection/>
    </xf>
    <xf numFmtId="190" fontId="0" fillId="44" borderId="16" xfId="79" applyNumberFormat="1" applyFont="1" applyFill="1" applyBorder="1" applyAlignment="1">
      <alignment horizontal="left" vertical="center" shrinkToFit="1"/>
      <protection/>
    </xf>
    <xf numFmtId="190" fontId="0" fillId="44" borderId="17" xfId="79" applyNumberFormat="1" applyFont="1" applyFill="1" applyBorder="1" applyAlignment="1">
      <alignment horizontal="left" vertical="center" shrinkToFit="1"/>
      <protection/>
    </xf>
    <xf numFmtId="3" fontId="0" fillId="44" borderId="15" xfId="79" applyNumberFormat="1" applyFont="1" applyFill="1" applyBorder="1" applyAlignment="1">
      <alignment vertical="center" shrinkToFit="1"/>
      <protection/>
    </xf>
    <xf numFmtId="0" fontId="0" fillId="44" borderId="16" xfId="79" applyFont="1" applyFill="1" applyBorder="1" applyAlignment="1">
      <alignment vertical="center" shrinkToFit="1"/>
      <protection/>
    </xf>
    <xf numFmtId="0" fontId="0" fillId="44" borderId="17" xfId="79" applyFont="1" applyFill="1" applyBorder="1" applyAlignment="1">
      <alignment vertical="center" shrinkToFit="1"/>
      <protection/>
    </xf>
    <xf numFmtId="0" fontId="0" fillId="44" borderId="15" xfId="79" applyNumberFormat="1" applyFont="1" applyFill="1" applyBorder="1" applyAlignment="1">
      <alignment horizontal="center" vertical="center"/>
      <protection/>
    </xf>
    <xf numFmtId="0" fontId="0" fillId="44" borderId="17" xfId="79" applyNumberFormat="1" applyFont="1" applyFill="1" applyBorder="1" applyAlignment="1">
      <alignment horizontal="center" vertical="center"/>
      <protection/>
    </xf>
  </cellXfs>
  <cellStyles count="8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uro" xfId="42"/>
    <cellStyle name="Euro 2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prü 2" xfId="50"/>
    <cellStyle name="Kötü" xfId="51"/>
    <cellStyle name="Normal 10" xfId="52"/>
    <cellStyle name="Normal 11" xfId="53"/>
    <cellStyle name="Normal 2" xfId="54"/>
    <cellStyle name="Normal 2 2" xfId="55"/>
    <cellStyle name="Normal 2 3" xfId="56"/>
    <cellStyle name="Normal 2_Kitap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 9 2" xfId="65"/>
    <cellStyle name="Normal 9_PERSONEL İŞLERİ 2008" xfId="66"/>
    <cellStyle name="Normal_BANKA LİSTESİ YENİ" xfId="67"/>
    <cellStyle name="Normal_BİLGİLER2004" xfId="68"/>
    <cellStyle name="Normal_ÇEŞİTLİÖDEMELERBRD" xfId="69"/>
    <cellStyle name="Normal_EMEKLİLİKBELGELERİ" xfId="70"/>
    <cellStyle name="Normal_GKBMY  Ekleri (1-25) 2" xfId="71"/>
    <cellStyle name="Normal_Kopyası Fark_2011_8" xfId="72"/>
    <cellStyle name="Normal_MYHBY ekleri seçilmiş" xfId="73"/>
    <cellStyle name="Normal_ÖDEME EMRİ - Mahkeme Avans" xfId="74"/>
    <cellStyle name="Normal_Personel" xfId="75"/>
    <cellStyle name="Normal_PYÖDEME2010-1" xfId="76"/>
    <cellStyle name="Normal_Rehabilitasyon_Odeme" xfId="77"/>
    <cellStyle name="Normal_Sayfa1" xfId="78"/>
    <cellStyle name="Normal_TMVE_SIF" xfId="79"/>
    <cellStyle name="Normal_YOLLUKV4" xfId="80"/>
    <cellStyle name="Not" xfId="81"/>
    <cellStyle name="Nötr" xfId="82"/>
    <cellStyle name="Currency" xfId="83"/>
    <cellStyle name="Currency [0]" xfId="84"/>
    <cellStyle name="Stil 1" xfId="85"/>
    <cellStyle name="Stil 2" xfId="86"/>
    <cellStyle name="Toplam" xfId="87"/>
    <cellStyle name="Uyarı Metni" xfId="88"/>
    <cellStyle name="Comma" xfId="89"/>
    <cellStyle name="Virgül [0]_BİLGİLER boş" xfId="90"/>
    <cellStyle name="Vurgu1" xfId="91"/>
    <cellStyle name="Vurgu2" xfId="92"/>
    <cellStyle name="Vurgu3" xfId="93"/>
    <cellStyle name="Vurgu4" xfId="94"/>
    <cellStyle name="Vurgu5" xfId="95"/>
    <cellStyle name="Vurgu6" xfId="96"/>
    <cellStyle name="Percent" xfId="97"/>
    <cellStyle name="Yüzde 2" xfId="98"/>
  </cellStyles>
  <dxfs count="6">
    <dxf>
      <fill>
        <patternFill>
          <fgColor indexed="40"/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fgColor indexed="40"/>
          <bgColor indexed="40"/>
        </patternFill>
      </fill>
    </dxf>
    <dxf>
      <fill>
        <patternFill>
          <fgColor indexed="40"/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fgColor indexed="40"/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4.emf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8.png" /><Relationship Id="rId6" Type="http://schemas.openxmlformats.org/officeDocument/2006/relationships/image" Target="../media/image7.png" /><Relationship Id="rId7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3</xdr:row>
      <xdr:rowOff>85725</xdr:rowOff>
    </xdr:from>
    <xdr:to>
      <xdr:col>26</xdr:col>
      <xdr:colOff>247650</xdr:colOff>
      <xdr:row>4</xdr:row>
      <xdr:rowOff>66675</xdr:rowOff>
    </xdr:to>
    <xdr:sp macro="[0]!YazdirDilekce">
      <xdr:nvSpPr>
        <xdr:cNvPr id="1" name="Texte 1"/>
        <xdr:cNvSpPr>
          <a:spLocks/>
        </xdr:cNvSpPr>
      </xdr:nvSpPr>
      <xdr:spPr>
        <a:xfrm>
          <a:off x="6315075" y="609600"/>
          <a:ext cx="971550" cy="29527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Yazdır</a:t>
          </a:r>
        </a:p>
      </xdr:txBody>
    </xdr:sp>
    <xdr:clientData fPrintsWithSheet="0"/>
  </xdr:twoCellAnchor>
  <xdr:twoCellAnchor>
    <xdr:from>
      <xdr:col>23</xdr:col>
      <xdr:colOff>76200</xdr:colOff>
      <xdr:row>1</xdr:row>
      <xdr:rowOff>9525</xdr:rowOff>
    </xdr:from>
    <xdr:to>
      <xdr:col>26</xdr:col>
      <xdr:colOff>342900</xdr:colOff>
      <xdr:row>2</xdr:row>
      <xdr:rowOff>142875</xdr:rowOff>
    </xdr:to>
    <xdr:sp macro="[0]!MENÜ">
      <xdr:nvSpPr>
        <xdr:cNvPr id="2" name="AutoShape 15"/>
        <xdr:cNvSpPr>
          <a:spLocks/>
        </xdr:cNvSpPr>
      </xdr:nvSpPr>
      <xdr:spPr>
        <a:xfrm>
          <a:off x="6315075" y="209550"/>
          <a:ext cx="1066800" cy="371475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38100</xdr:rowOff>
    </xdr:from>
    <xdr:to>
      <xdr:col>9</xdr:col>
      <xdr:colOff>200025</xdr:colOff>
      <xdr:row>2</xdr:row>
      <xdr:rowOff>238125</xdr:rowOff>
    </xdr:to>
    <xdr:sp macro="[0]!MENÜ">
      <xdr:nvSpPr>
        <xdr:cNvPr id="1" name="AutoShape 15"/>
        <xdr:cNvSpPr>
          <a:spLocks/>
        </xdr:cNvSpPr>
      </xdr:nvSpPr>
      <xdr:spPr>
        <a:xfrm>
          <a:off x="6829425" y="200025"/>
          <a:ext cx="1066800" cy="3619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  <xdr:twoCellAnchor editAs="oneCell">
    <xdr:from>
      <xdr:col>7</xdr:col>
      <xdr:colOff>352425</xdr:colOff>
      <xdr:row>3</xdr:row>
      <xdr:rowOff>47625</xdr:rowOff>
    </xdr:from>
    <xdr:to>
      <xdr:col>9</xdr:col>
      <xdr:colOff>266700</xdr:colOff>
      <xdr:row>4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742950"/>
          <a:ext cx="11334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7</xdr:col>
      <xdr:colOff>333375</xdr:colOff>
      <xdr:row>4</xdr:row>
      <xdr:rowOff>266700</xdr:rowOff>
    </xdr:from>
    <xdr:to>
      <xdr:col>9</xdr:col>
      <xdr:colOff>285750</xdr:colOff>
      <xdr:row>6</xdr:row>
      <xdr:rowOff>66675</xdr:rowOff>
    </xdr:to>
    <xdr:sp macro="[0]!yazı">
      <xdr:nvSpPr>
        <xdr:cNvPr id="3" name="AutoShape 15"/>
        <xdr:cNvSpPr>
          <a:spLocks/>
        </xdr:cNvSpPr>
      </xdr:nvSpPr>
      <xdr:spPr>
        <a:xfrm>
          <a:off x="6810375" y="1295400"/>
          <a:ext cx="1171575" cy="371475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DYS YAZISI&gt;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333375</xdr:colOff>
      <xdr:row>41</xdr:row>
      <xdr:rowOff>133350</xdr:rowOff>
    </xdr:from>
    <xdr:to>
      <xdr:col>19</xdr:col>
      <xdr:colOff>333375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4733925" y="7515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</xdr:row>
      <xdr:rowOff>0</xdr:rowOff>
    </xdr:from>
    <xdr:to>
      <xdr:col>21</xdr:col>
      <xdr:colOff>85725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>
          <a:off x="5029200" y="179070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10</xdr:row>
      <xdr:rowOff>19050</xdr:rowOff>
    </xdr:from>
    <xdr:to>
      <xdr:col>18</xdr:col>
      <xdr:colOff>66675</xdr:colOff>
      <xdr:row>27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29100" y="180975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523875</xdr:colOff>
      <xdr:row>1</xdr:row>
      <xdr:rowOff>85725</xdr:rowOff>
    </xdr:from>
    <xdr:to>
      <xdr:col>26</xdr:col>
      <xdr:colOff>371475</xdr:colOff>
      <xdr:row>3</xdr:row>
      <xdr:rowOff>123825</xdr:rowOff>
    </xdr:to>
    <xdr:sp macro="[0]!MENÜ">
      <xdr:nvSpPr>
        <xdr:cNvPr id="4" name="AutoShape 4"/>
        <xdr:cNvSpPr>
          <a:spLocks/>
        </xdr:cNvSpPr>
      </xdr:nvSpPr>
      <xdr:spPr>
        <a:xfrm>
          <a:off x="7296150" y="314325"/>
          <a:ext cx="1066800" cy="3143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00FFFF"/>
            </a:gs>
            <a:gs pos="100000">
              <a:srgbClr val="76765E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MENÜ</a:t>
          </a:r>
        </a:p>
      </xdr:txBody>
    </xdr:sp>
    <xdr:clientData fPrintsWithSheet="0"/>
  </xdr:twoCellAnchor>
  <xdr:twoCellAnchor>
    <xdr:from>
      <xdr:col>24</xdr:col>
      <xdr:colOff>485775</xdr:colOff>
      <xdr:row>5</xdr:row>
      <xdr:rowOff>0</xdr:rowOff>
    </xdr:from>
    <xdr:to>
      <xdr:col>26</xdr:col>
      <xdr:colOff>438150</xdr:colOff>
      <xdr:row>6</xdr:row>
      <xdr:rowOff>161925</xdr:rowOff>
    </xdr:to>
    <xdr:sp macro="[0]!Yazdir_Nakit">
      <xdr:nvSpPr>
        <xdr:cNvPr id="5" name="AutoShape 15"/>
        <xdr:cNvSpPr>
          <a:spLocks/>
        </xdr:cNvSpPr>
      </xdr:nvSpPr>
      <xdr:spPr>
        <a:xfrm>
          <a:off x="7258050" y="866775"/>
          <a:ext cx="1171575" cy="371475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&lt;YAZDIR&gt;</a:t>
          </a:r>
        </a:p>
      </xdr:txBody>
    </xdr:sp>
    <xdr:clientData fPrintsWithSheet="0"/>
  </xdr:twoCellAnchor>
  <xdr:oneCellAnchor>
    <xdr:from>
      <xdr:col>2</xdr:col>
      <xdr:colOff>19050</xdr:colOff>
      <xdr:row>17</xdr:row>
      <xdr:rowOff>104775</xdr:rowOff>
    </xdr:from>
    <xdr:ext cx="4933950" cy="590550"/>
    <xdr:sp>
      <xdr:nvSpPr>
        <xdr:cNvPr id="6" name="Dikdörtgen 1"/>
        <xdr:cNvSpPr>
          <a:spLocks/>
        </xdr:cNvSpPr>
      </xdr:nvSpPr>
      <xdr:spPr>
        <a:xfrm>
          <a:off x="514350" y="3152775"/>
          <a:ext cx="4933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HYS için örnektir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590550</xdr:colOff>
      <xdr:row>48</xdr:row>
      <xdr:rowOff>85725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19050" y="0"/>
          <a:ext cx="5448300" cy="785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T.C.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ERBAA KAYMAKAMLIĞI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 Müdürlüğü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Sayı : .....................-&lt;...&gt;-E.&lt;...&gt; &lt;...&gt;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Konu : Engelli Vergi İndirimi.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MALMÜDÜRLÜĞÜNE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İlgi     : Erbaa Vergi Müdürlüğünün .../.../ .. tarihli ve 73286985/250.99[GVK-31]-3808 sayılı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yazısı.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İlgi yazı uyarınca; aşağıda bilgileri yazılı bulunan personelimizin engelli sağlık kurulu raporu uyarınca yapılması gereken engellilik indirimi hesaplanarak indirime ait bordrosu , hesaplamaya esas aylık bordroları ve ilgi yazının bir örneği ekte sunulmuştur.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Bilgilerinizi ve gereğini arz ederim.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............Müdür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PERSONEL BİLGİLERİ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SAYMANLIK 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TCKN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ADI VE SOYADI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UNVANI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ÇALIŞTIĞI OKUL/KURUM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Ek: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1-İlgi yazı ( 1 sayfa)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2-Bordro ( 1 sayfa)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3-Hesaplanan Ay Bordroları(....sayfa)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47625</xdr:colOff>
      <xdr:row>6</xdr:row>
      <xdr:rowOff>28575</xdr:rowOff>
    </xdr:to>
    <xdr:sp macro="[0]!MENÜ">
      <xdr:nvSpPr>
        <xdr:cNvPr id="2" name="AutoShape 15"/>
        <xdr:cNvSpPr>
          <a:spLocks/>
        </xdr:cNvSpPr>
      </xdr:nvSpPr>
      <xdr:spPr>
        <a:xfrm>
          <a:off x="6705600" y="485775"/>
          <a:ext cx="1266825" cy="5143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295275</xdr:colOff>
      <xdr:row>0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>
          <a:clrChange>
            <a:clrFrom>
              <a:srgbClr val="B5CBD6"/>
            </a:clrFrom>
            <a:clrTo>
              <a:srgbClr val="B5CBD6">
                <a:alpha val="0"/>
              </a:srgbClr>
            </a:clrTo>
          </a:clrChange>
        </a:blip>
        <a:stretch>
          <a:fillRect/>
        </a:stretch>
      </xdr:blipFill>
      <xdr:spPr>
        <a:xfrm>
          <a:off x="7162800" y="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3305175</xdr:colOff>
      <xdr:row>14</xdr:row>
      <xdr:rowOff>104775</xdr:rowOff>
    </xdr:to>
    <xdr:sp>
      <xdr:nvSpPr>
        <xdr:cNvPr id="2" name="Text Box 49"/>
        <xdr:cNvSpPr txBox="1">
          <a:spLocks noChangeArrowheads="1"/>
        </xdr:cNvSpPr>
      </xdr:nvSpPr>
      <xdr:spPr>
        <a:xfrm>
          <a:off x="352425" y="2057400"/>
          <a:ext cx="3228975" cy="8096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M.E.B. Strateji Geliştirme Başkanıliğı' nın 11/01/2012 tarihli ve 212 sayılı YAZILARI UYARINCA kodlar güncellenmiştir. Gerektiğinde buradan değişiklik yapınız.</a:t>
          </a:r>
        </a:p>
      </xdr:txBody>
    </xdr:sp>
    <xdr:clientData/>
  </xdr:twoCellAnchor>
  <xdr:twoCellAnchor>
    <xdr:from>
      <xdr:col>10</xdr:col>
      <xdr:colOff>180975</xdr:colOff>
      <xdr:row>12</xdr:row>
      <xdr:rowOff>38100</xdr:rowOff>
    </xdr:from>
    <xdr:to>
      <xdr:col>13</xdr:col>
      <xdr:colOff>228600</xdr:colOff>
      <xdr:row>14</xdr:row>
      <xdr:rowOff>38100</xdr:rowOff>
    </xdr:to>
    <xdr:sp macro="[0]!MENÜ">
      <xdr:nvSpPr>
        <xdr:cNvPr id="3" name="AutoShape 15"/>
        <xdr:cNvSpPr>
          <a:spLocks/>
        </xdr:cNvSpPr>
      </xdr:nvSpPr>
      <xdr:spPr>
        <a:xfrm>
          <a:off x="6629400" y="2466975"/>
          <a:ext cx="1057275" cy="34290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3</xdr:row>
      <xdr:rowOff>66675</xdr:rowOff>
    </xdr:from>
    <xdr:to>
      <xdr:col>21</xdr:col>
      <xdr:colOff>47625</xdr:colOff>
      <xdr:row>4</xdr:row>
      <xdr:rowOff>142875</xdr:rowOff>
    </xdr:to>
    <xdr:sp macro="[0]!MENÜ">
      <xdr:nvSpPr>
        <xdr:cNvPr id="1" name="AutoShape 15"/>
        <xdr:cNvSpPr>
          <a:spLocks/>
        </xdr:cNvSpPr>
      </xdr:nvSpPr>
      <xdr:spPr>
        <a:xfrm>
          <a:off x="6486525" y="561975"/>
          <a:ext cx="1076325" cy="3619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9525</xdr:rowOff>
    </xdr:from>
    <xdr:to>
      <xdr:col>10</xdr:col>
      <xdr:colOff>219075</xdr:colOff>
      <xdr:row>3</xdr:row>
      <xdr:rowOff>47625</xdr:rowOff>
    </xdr:to>
    <xdr:sp macro="[0]!MENÜ">
      <xdr:nvSpPr>
        <xdr:cNvPr id="1" name="AutoShape 15"/>
        <xdr:cNvSpPr>
          <a:spLocks/>
        </xdr:cNvSpPr>
      </xdr:nvSpPr>
      <xdr:spPr>
        <a:xfrm>
          <a:off x="5248275" y="200025"/>
          <a:ext cx="1066800" cy="3619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7</xdr:col>
      <xdr:colOff>571500</xdr:colOff>
      <xdr:row>12</xdr:row>
      <xdr:rowOff>66675</xdr:rowOff>
    </xdr:to>
    <xdr:sp>
      <xdr:nvSpPr>
        <xdr:cNvPr id="2" name="3 Metin kutusu"/>
        <xdr:cNvSpPr txBox="1">
          <a:spLocks noChangeArrowheads="1"/>
        </xdr:cNvSpPr>
      </xdr:nvSpPr>
      <xdr:spPr>
        <a:xfrm>
          <a:off x="0" y="0"/>
          <a:ext cx="4838700" cy="2105025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Aralık 2015  PAZARTESİ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Resmî Gazete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Sayı : 29573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(SRGazete)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GELİR VERGİSİ GENEL TEBLİĞİ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(SERİ NO: 290)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1.3. Engellilik İndirimi Tutarları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Gelir Vergisi Kanununun 31 inci maddesinde yer alan engellilik indirimi tutarları, 2014 takvim yılında uygulanmak üzere; birinci derece engelliler için 900 TL, ikinci derece engelliler için 460 TL, üçüncü derece engelliler için 210 TL olarak tespit edilmiştir. 
</a:t>
          </a:r>
        </a:p>
      </xdr:txBody>
    </xdr:sp>
    <xdr:clientData/>
  </xdr:twoCellAnchor>
  <xdr:twoCellAnchor>
    <xdr:from>
      <xdr:col>0</xdr:col>
      <xdr:colOff>0</xdr:colOff>
      <xdr:row>12</xdr:row>
      <xdr:rowOff>104775</xdr:rowOff>
    </xdr:from>
    <xdr:to>
      <xdr:col>7</xdr:col>
      <xdr:colOff>571500</xdr:colOff>
      <xdr:row>27</xdr:row>
      <xdr:rowOff>104775</xdr:rowOff>
    </xdr:to>
    <xdr:sp>
      <xdr:nvSpPr>
        <xdr:cNvPr id="3" name="4 Metin kutusu"/>
        <xdr:cNvSpPr txBox="1">
          <a:spLocks noChangeArrowheads="1"/>
        </xdr:cNvSpPr>
      </xdr:nvSpPr>
      <xdr:spPr>
        <a:xfrm>
          <a:off x="0" y="2143125"/>
          <a:ext cx="4838700" cy="24288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 MALİ YILI GELİR VERGİSİ ORANLARI;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GELİR VERGİSİ GENEL TEBLİĞİ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(SERİ NO: 290)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1.9. Gelir Vergisine Tabi Gelirlerin Vergilendirilmesinde Esas Alınan Tarife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Gelir Vergisi Kanununun 103 üncü maddesinde yer alan gelir vergisine tabi gelirlerin vergilendirilmesinde esas alınan tarife, 2016 takvim yılı gelirlerinin vergilendirilmesinde esas alınmak üzere aşağıdaki şekilde yeniden belirlenmiştir.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12.600 TL'ye kadar  % 15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30.000 TL'nin 12.600 TL'si için 1.890 TL, fazlası % 20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69.000 TL'nin 30.000 TL'si için 5.370 TL, (ücret gelirlerinde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110.000 TL'nin 30.000 TL'si için 5.370 TL), fazlası  % 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69.000 TL'den fazlasının 69.000 TL'si için 15.900 TL, (ücret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gelirlerinde 110.000 TL'den fazlasının 110.000 TL'si için 26.970 TL), fazlası % 35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9525</xdr:rowOff>
    </xdr:from>
    <xdr:to>
      <xdr:col>10</xdr:col>
      <xdr:colOff>381000</xdr:colOff>
      <xdr:row>2</xdr:row>
      <xdr:rowOff>142875</xdr:rowOff>
    </xdr:to>
    <xdr:sp>
      <xdr:nvSpPr>
        <xdr:cNvPr id="1" name="AutoShape 29"/>
        <xdr:cNvSpPr>
          <a:spLocks/>
        </xdr:cNvSpPr>
      </xdr:nvSpPr>
      <xdr:spPr>
        <a:xfrm>
          <a:off x="561975" y="123825"/>
          <a:ext cx="5915025" cy="295275"/>
        </a:xfrm>
        <a:prstGeom prst="flowChartAlternateProcess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ENGELLİLİK İNDİRİMİ GELİR VERGİSİ FARKI HESAPLAMA PROGRAMI ©</a:t>
          </a:r>
        </a:p>
      </xdr:txBody>
    </xdr:sp>
    <xdr:clientData/>
  </xdr:twoCellAnchor>
  <xdr:twoCellAnchor>
    <xdr:from>
      <xdr:col>4</xdr:col>
      <xdr:colOff>409575</xdr:colOff>
      <xdr:row>3</xdr:row>
      <xdr:rowOff>152400</xdr:rowOff>
    </xdr:from>
    <xdr:to>
      <xdr:col>7</xdr:col>
      <xdr:colOff>0</xdr:colOff>
      <xdr:row>25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2847975" y="590550"/>
          <a:ext cx="1419225" cy="3409950"/>
        </a:xfrm>
        <a:prstGeom prst="foldedCorner">
          <a:avLst>
            <a:gd name="adj" fmla="val 42162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 program Engellilik İndiriminden faydalanan personelin geriye dönük olarak gelir vergisi farkının kolayca hesaplanması için hazırlanmıştır.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Tokat Erbaa İlçe MEM Muhasebe Birimi hediyesidir. Para ile satılamaz.</a:t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4</xdr:col>
      <xdr:colOff>180975</xdr:colOff>
      <xdr:row>23</xdr:row>
      <xdr:rowOff>0</xdr:rowOff>
    </xdr:to>
    <xdr:sp macro="[0]!Formac.Formac">
      <xdr:nvSpPr>
        <xdr:cNvPr id="3" name="AutoShape 6"/>
        <xdr:cNvSpPr>
          <a:spLocks/>
        </xdr:cNvSpPr>
      </xdr:nvSpPr>
      <xdr:spPr>
        <a:xfrm>
          <a:off x="504825" y="3352800"/>
          <a:ext cx="2114550" cy="323850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Programıın Kullanımı</a:t>
          </a:r>
        </a:p>
      </xdr:txBody>
    </xdr:sp>
    <xdr:clientData/>
  </xdr:twoCellAnchor>
  <xdr:twoCellAnchor>
    <xdr:from>
      <xdr:col>7</xdr:col>
      <xdr:colOff>152400</xdr:colOff>
      <xdr:row>3</xdr:row>
      <xdr:rowOff>152400</xdr:rowOff>
    </xdr:from>
    <xdr:to>
      <xdr:col>10</xdr:col>
      <xdr:colOff>381000</xdr:colOff>
      <xdr:row>5</xdr:row>
      <xdr:rowOff>85725</xdr:rowOff>
    </xdr:to>
    <xdr:sp macro="[0]!Yetkiyok">
      <xdr:nvSpPr>
        <xdr:cNvPr id="4" name="AutoShape 11"/>
        <xdr:cNvSpPr>
          <a:spLocks/>
        </xdr:cNvSpPr>
      </xdr:nvSpPr>
      <xdr:spPr>
        <a:xfrm>
          <a:off x="4419600" y="590550"/>
          <a:ext cx="2057400" cy="257175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Bordro </a:t>
          </a:r>
        </a:p>
      </xdr:txBody>
    </xdr:sp>
    <xdr:clientData/>
  </xdr:twoCellAnchor>
  <xdr:twoCellAnchor>
    <xdr:from>
      <xdr:col>7</xdr:col>
      <xdr:colOff>152400</xdr:colOff>
      <xdr:row>6</xdr:row>
      <xdr:rowOff>66675</xdr:rowOff>
    </xdr:from>
    <xdr:to>
      <xdr:col>10</xdr:col>
      <xdr:colOff>381000</xdr:colOff>
      <xdr:row>8</xdr:row>
      <xdr:rowOff>9525</xdr:rowOff>
    </xdr:to>
    <xdr:sp macro="[0]!Yetkiyok">
      <xdr:nvSpPr>
        <xdr:cNvPr id="5" name="AutoShape 13"/>
        <xdr:cNvSpPr>
          <a:spLocks/>
        </xdr:cNvSpPr>
      </xdr:nvSpPr>
      <xdr:spPr>
        <a:xfrm>
          <a:off x="4419600" y="990600"/>
          <a:ext cx="2057400" cy="266700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Banka Listesi </a:t>
          </a:r>
        </a:p>
      </xdr:txBody>
    </xdr:sp>
    <xdr:clientData/>
  </xdr:twoCellAnchor>
  <xdr:twoCellAnchor>
    <xdr:from>
      <xdr:col>0</xdr:col>
      <xdr:colOff>552450</xdr:colOff>
      <xdr:row>23</xdr:row>
      <xdr:rowOff>95250</xdr:rowOff>
    </xdr:from>
    <xdr:to>
      <xdr:col>4</xdr:col>
      <xdr:colOff>219075</xdr:colOff>
      <xdr:row>25</xdr:row>
      <xdr:rowOff>28575</xdr:rowOff>
    </xdr:to>
    <xdr:sp macro="[0]!AUTO_CLOSE">
      <xdr:nvSpPr>
        <xdr:cNvPr id="6" name="AutoShape 18"/>
        <xdr:cNvSpPr>
          <a:spLocks/>
        </xdr:cNvSpPr>
      </xdr:nvSpPr>
      <xdr:spPr>
        <a:xfrm>
          <a:off x="552450" y="3771900"/>
          <a:ext cx="2105025" cy="257175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Programı Kapat</a:t>
          </a:r>
        </a:p>
      </xdr:txBody>
    </xdr:sp>
    <xdr:clientData/>
  </xdr:twoCellAnchor>
  <xdr:twoCellAnchor>
    <xdr:from>
      <xdr:col>0</xdr:col>
      <xdr:colOff>533400</xdr:colOff>
      <xdr:row>3</xdr:row>
      <xdr:rowOff>133350</xdr:rowOff>
    </xdr:from>
    <xdr:to>
      <xdr:col>4</xdr:col>
      <xdr:colOff>190500</xdr:colOff>
      <xdr:row>5</xdr:row>
      <xdr:rowOff>85725</xdr:rowOff>
    </xdr:to>
    <xdr:grpSp>
      <xdr:nvGrpSpPr>
        <xdr:cNvPr id="7" name="Group 57"/>
        <xdr:cNvGrpSpPr>
          <a:grpSpLocks/>
        </xdr:cNvGrpSpPr>
      </xdr:nvGrpSpPr>
      <xdr:grpSpPr>
        <a:xfrm>
          <a:off x="533400" y="571500"/>
          <a:ext cx="2095500" cy="276225"/>
          <a:chOff x="120" y="65"/>
          <a:chExt cx="220" cy="29"/>
        </a:xfrm>
        <a:solidFill>
          <a:srgbClr val="FFFFFF"/>
        </a:solidFill>
      </xdr:grpSpPr>
      <xdr:sp macro="[0]!bilgiler">
        <xdr:nvSpPr>
          <xdr:cNvPr id="8" name="AutoShape 3"/>
          <xdr:cNvSpPr>
            <a:spLocks/>
          </xdr:cNvSpPr>
        </xdr:nvSpPr>
        <xdr:spPr>
          <a:xfrm>
            <a:off x="120" y="65"/>
            <a:ext cx="220" cy="28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Bilgiler</a:t>
            </a:r>
          </a:p>
        </xdr:txBody>
      </xdr:sp>
      <xdr:pic>
        <xdr:nvPicPr>
          <xdr:cNvPr id="9" name="Picture 31" descr="icon_folder_new_topi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7" y="65"/>
            <a:ext cx="33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342900</xdr:colOff>
      <xdr:row>28</xdr:row>
      <xdr:rowOff>114300</xdr:rowOff>
    </xdr:from>
    <xdr:to>
      <xdr:col>10</xdr:col>
      <xdr:colOff>533400</xdr:colOff>
      <xdr:row>33</xdr:row>
      <xdr:rowOff>123825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00575"/>
          <a:ext cx="6286500" cy="8191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180975</xdr:colOff>
      <xdr:row>20</xdr:row>
      <xdr:rowOff>57150</xdr:rowOff>
    </xdr:from>
    <xdr:to>
      <xdr:col>6</xdr:col>
      <xdr:colOff>247650</xdr:colOff>
      <xdr:row>24</xdr:row>
      <xdr:rowOff>47625</xdr:rowOff>
    </xdr:to>
    <xdr:pic macro="[0]!TelifHakkı">
      <xdr:nvPicPr>
        <xdr:cNvPr id="11" name="Picture 54" descr="LOGOMEB"/>
        <xdr:cNvPicPr preferRelativeResize="1">
          <a:picLocks noChangeAspect="1"/>
        </xdr:cNvPicPr>
      </xdr:nvPicPr>
      <xdr:blipFill>
        <a:blip r:embed="rId3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</a:blip>
        <a:stretch>
          <a:fillRect/>
        </a:stretch>
      </xdr:blipFill>
      <xdr:spPr>
        <a:xfrm>
          <a:off x="3228975" y="32480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5</xdr:row>
      <xdr:rowOff>152400</xdr:rowOff>
    </xdr:from>
    <xdr:to>
      <xdr:col>4</xdr:col>
      <xdr:colOff>190500</xdr:colOff>
      <xdr:row>7</xdr:row>
      <xdr:rowOff>95250</xdr:rowOff>
    </xdr:to>
    <xdr:grpSp>
      <xdr:nvGrpSpPr>
        <xdr:cNvPr id="12" name="Group 58"/>
        <xdr:cNvGrpSpPr>
          <a:grpSpLocks/>
        </xdr:cNvGrpSpPr>
      </xdr:nvGrpSpPr>
      <xdr:grpSpPr>
        <a:xfrm>
          <a:off x="533400" y="914400"/>
          <a:ext cx="2095500" cy="266700"/>
          <a:chOff x="120" y="101"/>
          <a:chExt cx="220" cy="28"/>
        </a:xfrm>
        <a:solidFill>
          <a:srgbClr val="FFFFFF"/>
        </a:solidFill>
      </xdr:grpSpPr>
      <xdr:sp macro="[0]!LİSTEYEGİT">
        <xdr:nvSpPr>
          <xdr:cNvPr id="13" name="AutoShape 19"/>
          <xdr:cNvSpPr>
            <a:spLocks/>
          </xdr:cNvSpPr>
        </xdr:nvSpPr>
        <xdr:spPr>
          <a:xfrm>
            <a:off x="120" y="101"/>
            <a:ext cx="220" cy="28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Alacaklı Kayıt  </a:t>
            </a:r>
          </a:p>
        </xdr:txBody>
      </xdr:sp>
      <xdr:pic>
        <xdr:nvPicPr>
          <xdr:cNvPr id="14" name="Picture 55" descr="icon_folder_new_topic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7" y="101"/>
            <a:ext cx="33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542925</xdr:colOff>
      <xdr:row>8</xdr:row>
      <xdr:rowOff>9525</xdr:rowOff>
    </xdr:from>
    <xdr:to>
      <xdr:col>4</xdr:col>
      <xdr:colOff>200025</xdr:colOff>
      <xdr:row>9</xdr:row>
      <xdr:rowOff>114300</xdr:rowOff>
    </xdr:to>
    <xdr:grpSp>
      <xdr:nvGrpSpPr>
        <xdr:cNvPr id="15" name="Group 59"/>
        <xdr:cNvGrpSpPr>
          <a:grpSpLocks/>
        </xdr:cNvGrpSpPr>
      </xdr:nvGrpSpPr>
      <xdr:grpSpPr>
        <a:xfrm>
          <a:off x="542925" y="1257300"/>
          <a:ext cx="2095500" cy="266700"/>
          <a:chOff x="121" y="137"/>
          <a:chExt cx="220" cy="28"/>
        </a:xfrm>
        <a:solidFill>
          <a:srgbClr val="FFFFFF"/>
        </a:solidFill>
      </xdr:grpSpPr>
      <xdr:sp macro="[0]!ANAKOD">
        <xdr:nvSpPr>
          <xdr:cNvPr id="16" name="AutoShape 25"/>
          <xdr:cNvSpPr>
            <a:spLocks/>
          </xdr:cNvSpPr>
        </xdr:nvSpPr>
        <xdr:spPr>
          <a:xfrm>
            <a:off x="121" y="137"/>
            <a:ext cx="220" cy="28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Analitik Kod Ekle-Sil</a:t>
            </a:r>
          </a:p>
        </xdr:txBody>
      </xdr:sp>
      <xdr:pic>
        <xdr:nvPicPr>
          <xdr:cNvPr id="17" name="Picture 56" descr="icon_folder_new_topic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6" y="137"/>
            <a:ext cx="33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552450</xdr:colOff>
      <xdr:row>10</xdr:row>
      <xdr:rowOff>28575</xdr:rowOff>
    </xdr:from>
    <xdr:to>
      <xdr:col>4</xdr:col>
      <xdr:colOff>209550</xdr:colOff>
      <xdr:row>11</xdr:row>
      <xdr:rowOff>133350</xdr:rowOff>
    </xdr:to>
    <xdr:grpSp>
      <xdr:nvGrpSpPr>
        <xdr:cNvPr id="18" name="Group 60"/>
        <xdr:cNvGrpSpPr>
          <a:grpSpLocks/>
        </xdr:cNvGrpSpPr>
      </xdr:nvGrpSpPr>
      <xdr:grpSpPr>
        <a:xfrm>
          <a:off x="552450" y="1600200"/>
          <a:ext cx="2095500" cy="266700"/>
          <a:chOff x="121" y="137"/>
          <a:chExt cx="220" cy="28"/>
        </a:xfrm>
        <a:solidFill>
          <a:srgbClr val="FFFFFF"/>
        </a:solidFill>
      </xdr:grpSpPr>
      <xdr:sp macro="[0]!KATSAYILAR">
        <xdr:nvSpPr>
          <xdr:cNvPr id="19" name="AutoShape 61"/>
          <xdr:cNvSpPr>
            <a:spLocks/>
          </xdr:cNvSpPr>
        </xdr:nvSpPr>
        <xdr:spPr>
          <a:xfrm>
            <a:off x="121" y="137"/>
            <a:ext cx="220" cy="28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Engellilik İndirimleri</a:t>
            </a:r>
          </a:p>
        </xdr:txBody>
      </xdr:sp>
      <xdr:pic macro="[0]!KATSAYILAR">
        <xdr:nvPicPr>
          <xdr:cNvPr id="20" name="Picture 62" descr="icon_folder_new_topic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6" y="137"/>
            <a:ext cx="33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552450</xdr:colOff>
      <xdr:row>18</xdr:row>
      <xdr:rowOff>76200</xdr:rowOff>
    </xdr:from>
    <xdr:to>
      <xdr:col>4</xdr:col>
      <xdr:colOff>219075</xdr:colOff>
      <xdr:row>20</xdr:row>
      <xdr:rowOff>76200</xdr:rowOff>
    </xdr:to>
    <xdr:sp macro="[0]!YASAL">
      <xdr:nvSpPr>
        <xdr:cNvPr id="21" name="AutoShape 6"/>
        <xdr:cNvSpPr>
          <a:spLocks/>
        </xdr:cNvSpPr>
      </xdr:nvSpPr>
      <xdr:spPr>
        <a:xfrm>
          <a:off x="552450" y="2943225"/>
          <a:ext cx="2105025" cy="323850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Yasal Dayanak</a:t>
          </a:r>
        </a:p>
      </xdr:txBody>
    </xdr:sp>
    <xdr:clientData/>
  </xdr:twoCellAnchor>
  <xdr:twoCellAnchor>
    <xdr:from>
      <xdr:col>0</xdr:col>
      <xdr:colOff>333375</xdr:colOff>
      <xdr:row>33</xdr:row>
      <xdr:rowOff>142875</xdr:rowOff>
    </xdr:from>
    <xdr:to>
      <xdr:col>10</xdr:col>
      <xdr:colOff>523875</xdr:colOff>
      <xdr:row>38</xdr:row>
      <xdr:rowOff>76200</xdr:rowOff>
    </xdr:to>
    <xdr:sp>
      <xdr:nvSpPr>
        <xdr:cNvPr id="22" name="Metin kutusu 26"/>
        <xdr:cNvSpPr txBox="1">
          <a:spLocks noChangeArrowheads="1"/>
        </xdr:cNvSpPr>
      </xdr:nvSpPr>
      <xdr:spPr>
        <a:xfrm>
          <a:off x="333375" y="5438775"/>
          <a:ext cx="6286500" cy="742950"/>
        </a:xfrm>
        <a:prstGeom prst="rect">
          <a:avLst/>
        </a:prstGeom>
        <a:solidFill>
          <a:srgbClr val="FFC000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2010 larda: Makroların çalışabilmesi için izlenecek yol: Boş bir Excel dosyası açınız.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Dosya Menüsünden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Seçenekler/Güven Merkezi/Güven Merkezi Ayarları/Makro ayarları nı seçiniz.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*Bildirimde bulunarak tüm makroları devre dışı bırak seçeneğini seçiniz. Kaydedip çıkınız.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Açılışta Makroları etkinleştir' i seçiniz. Eklentileri :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Dosya/Seçenekler/Eklentiler/Excel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Eklentileri adresinden yükleyiniz.</a:t>
          </a:r>
        </a:p>
      </xdr:txBody>
    </xdr:sp>
    <xdr:clientData/>
  </xdr:twoCellAnchor>
  <xdr:twoCellAnchor editAs="oneCell">
    <xdr:from>
      <xdr:col>0</xdr:col>
      <xdr:colOff>542925</xdr:colOff>
      <xdr:row>11</xdr:row>
      <xdr:rowOff>161925</xdr:rowOff>
    </xdr:from>
    <xdr:to>
      <xdr:col>4</xdr:col>
      <xdr:colOff>209550</xdr:colOff>
      <xdr:row>17</xdr:row>
      <xdr:rowOff>152400</xdr:rowOff>
    </xdr:to>
    <xdr:pic>
      <xdr:nvPicPr>
        <xdr:cNvPr id="23" name="Resim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895475"/>
          <a:ext cx="2105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180975</xdr:colOff>
      <xdr:row>16</xdr:row>
      <xdr:rowOff>57150</xdr:rowOff>
    </xdr:from>
    <xdr:ext cx="2028825" cy="1381125"/>
    <xdr:sp>
      <xdr:nvSpPr>
        <xdr:cNvPr id="24" name="14 Metin kutusu"/>
        <xdr:cNvSpPr txBox="1">
          <a:spLocks noChangeArrowheads="1"/>
        </xdr:cNvSpPr>
      </xdr:nvSpPr>
      <xdr:spPr>
        <a:xfrm>
          <a:off x="4448175" y="2600325"/>
          <a:ext cx="2028825" cy="13811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VİZYONUMUZ: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İlimizde ve bölgemizde örnek alınan bir kurum olmak</a:t>
          </a:r>
        </a:p>
      </xdr:txBody>
    </xdr:sp>
    <xdr:clientData/>
  </xdr:oneCellAnchor>
  <xdr:twoCellAnchor>
    <xdr:from>
      <xdr:col>7</xdr:col>
      <xdr:colOff>152400</xdr:colOff>
      <xdr:row>8</xdr:row>
      <xdr:rowOff>114300</xdr:rowOff>
    </xdr:from>
    <xdr:to>
      <xdr:col>10</xdr:col>
      <xdr:colOff>390525</xdr:colOff>
      <xdr:row>10</xdr:row>
      <xdr:rowOff>85725</xdr:rowOff>
    </xdr:to>
    <xdr:sp macro="[0]!yazı">
      <xdr:nvSpPr>
        <xdr:cNvPr id="25" name="AutoShape 10"/>
        <xdr:cNvSpPr>
          <a:spLocks/>
        </xdr:cNvSpPr>
      </xdr:nvSpPr>
      <xdr:spPr>
        <a:xfrm>
          <a:off x="4419600" y="1362075"/>
          <a:ext cx="2066925" cy="295275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Maliye Yazısı DYS Örneği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314325</xdr:rowOff>
    </xdr:from>
    <xdr:to>
      <xdr:col>3</xdr:col>
      <xdr:colOff>581025</xdr:colOff>
      <xdr:row>3</xdr:row>
      <xdr:rowOff>0</xdr:rowOff>
    </xdr:to>
    <xdr:sp macro="[0]!MENÜ">
      <xdr:nvSpPr>
        <xdr:cNvPr id="1" name="AutoShape 15"/>
        <xdr:cNvSpPr>
          <a:spLocks/>
        </xdr:cNvSpPr>
      </xdr:nvSpPr>
      <xdr:spPr>
        <a:xfrm>
          <a:off x="2752725" y="314325"/>
          <a:ext cx="1057275" cy="371475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2</xdr:col>
      <xdr:colOff>0</xdr:colOff>
      <xdr:row>26</xdr:row>
      <xdr:rowOff>38100</xdr:rowOff>
    </xdr:to>
    <xdr:sp>
      <xdr:nvSpPr>
        <xdr:cNvPr id="2" name="4 Metin kutusu"/>
        <xdr:cNvSpPr txBox="1">
          <a:spLocks noChangeArrowheads="1"/>
        </xdr:cNvSpPr>
      </xdr:nvSpPr>
      <xdr:spPr>
        <a:xfrm>
          <a:off x="0" y="2981325"/>
          <a:ext cx="2581275" cy="1466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ÖNEMLİ NOT:  RENKLİ ALANDA KALMAK  VE AYNI FORMATTA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YAZMAK KAYDIYLA ÖNCEKİ YILLARI  VE ENGELLİLİK İNDİRİM TUTARLARINI DEĞİŞTİRDİĞİNİZDE PROGRAM GÜNCELLENMİŞ OLACAKTIR.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ÖRNEK;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MALİ YIL  &gt;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2015-1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DERECE</a:t>
          </a:r>
        </a:p>
      </xdr:txBody>
    </xdr:sp>
    <xdr:clientData/>
  </xdr:twoCellAnchor>
  <xdr:twoCellAnchor>
    <xdr:from>
      <xdr:col>2</xdr:col>
      <xdr:colOff>171450</xdr:colOff>
      <xdr:row>3</xdr:row>
      <xdr:rowOff>133350</xdr:rowOff>
    </xdr:from>
    <xdr:to>
      <xdr:col>3</xdr:col>
      <xdr:colOff>581025</xdr:colOff>
      <xdr:row>6</xdr:row>
      <xdr:rowOff>9525</xdr:rowOff>
    </xdr:to>
    <xdr:sp macro="[0]!LİSTEYEGİT">
      <xdr:nvSpPr>
        <xdr:cNvPr id="3" name="AutoShape 15"/>
        <xdr:cNvSpPr>
          <a:spLocks/>
        </xdr:cNvSpPr>
      </xdr:nvSpPr>
      <xdr:spPr>
        <a:xfrm>
          <a:off x="2752725" y="819150"/>
          <a:ext cx="1057275" cy="3619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KAYIT &gt;</a:t>
          </a:r>
        </a:p>
      </xdr:txBody>
    </xdr:sp>
    <xdr:clientData/>
  </xdr:twoCellAnchor>
  <xdr:twoCellAnchor>
    <xdr:from>
      <xdr:col>2</xdr:col>
      <xdr:colOff>180975</xdr:colOff>
      <xdr:row>6</xdr:row>
      <xdr:rowOff>142875</xdr:rowOff>
    </xdr:from>
    <xdr:to>
      <xdr:col>4</xdr:col>
      <xdr:colOff>0</xdr:colOff>
      <xdr:row>9</xdr:row>
      <xdr:rowOff>28575</xdr:rowOff>
    </xdr:to>
    <xdr:sp macro="[0]!bilgiler">
      <xdr:nvSpPr>
        <xdr:cNvPr id="4" name="AutoShape 15"/>
        <xdr:cNvSpPr>
          <a:spLocks/>
        </xdr:cNvSpPr>
      </xdr:nvSpPr>
      <xdr:spPr>
        <a:xfrm>
          <a:off x="2762250" y="1314450"/>
          <a:ext cx="1076325" cy="371475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BİLGİLER &gt;</a:t>
          </a:r>
        </a:p>
      </xdr:txBody>
    </xdr:sp>
    <xdr:clientData/>
  </xdr:twoCellAnchor>
  <xdr:twoCellAnchor>
    <xdr:from>
      <xdr:col>4</xdr:col>
      <xdr:colOff>257175</xdr:colOff>
      <xdr:row>0</xdr:row>
      <xdr:rowOff>342900</xdr:rowOff>
    </xdr:from>
    <xdr:to>
      <xdr:col>5</xdr:col>
      <xdr:colOff>1609725</xdr:colOff>
      <xdr:row>9</xdr:row>
      <xdr:rowOff>9525</xdr:rowOff>
    </xdr:to>
    <xdr:sp>
      <xdr:nvSpPr>
        <xdr:cNvPr id="5" name="Metin kutusu 1"/>
        <xdr:cNvSpPr txBox="1">
          <a:spLocks noChangeArrowheads="1"/>
        </xdr:cNvSpPr>
      </xdr:nvSpPr>
      <xdr:spPr>
        <a:xfrm>
          <a:off x="4095750" y="342900"/>
          <a:ext cx="2143125" cy="13239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ORANLAR HER MALİ YIL SONUNDA İZLEYEN MALİ YILDA UYGULANACAK OLAN GV ORANLARI İLE BİRLİKTE  RESMİ GAZETEDE GELİR VERGİSİ TEBLİĞİ ADI ALTINDA YAYIMLANMAKTADIR.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95250</xdr:colOff>
      <xdr:row>22</xdr:row>
      <xdr:rowOff>114300</xdr:rowOff>
    </xdr:from>
    <xdr:to>
      <xdr:col>255</xdr:col>
      <xdr:colOff>1057275</xdr:colOff>
      <xdr:row>24</xdr:row>
      <xdr:rowOff>76200</xdr:rowOff>
    </xdr:to>
    <xdr:sp macro="[0]!LİSTEYEGİT">
      <xdr:nvSpPr>
        <xdr:cNvPr id="1" name="Texte 1"/>
        <xdr:cNvSpPr>
          <a:spLocks/>
        </xdr:cNvSpPr>
      </xdr:nvSpPr>
      <xdr:spPr>
        <a:xfrm>
          <a:off x="10020300" y="3800475"/>
          <a:ext cx="962025" cy="295275"/>
        </a:xfrm>
        <a:prstGeom prst="round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Kayıt  &gt;&gt;</a:t>
          </a:r>
        </a:p>
      </xdr:txBody>
    </xdr:sp>
    <xdr:clientData fPrintsWithSheet="0"/>
  </xdr:twoCellAnchor>
  <xdr:twoCellAnchor>
    <xdr:from>
      <xdr:col>255</xdr:col>
      <xdr:colOff>76200</xdr:colOff>
      <xdr:row>20</xdr:row>
      <xdr:rowOff>0</xdr:rowOff>
    </xdr:from>
    <xdr:to>
      <xdr:col>255</xdr:col>
      <xdr:colOff>1076325</xdr:colOff>
      <xdr:row>21</xdr:row>
      <xdr:rowOff>142875</xdr:rowOff>
    </xdr:to>
    <xdr:sp macro="[0]!MENÜ">
      <xdr:nvSpPr>
        <xdr:cNvPr id="2" name="AutoShape 15"/>
        <xdr:cNvSpPr>
          <a:spLocks/>
        </xdr:cNvSpPr>
      </xdr:nvSpPr>
      <xdr:spPr>
        <a:xfrm>
          <a:off x="10001250" y="3314700"/>
          <a:ext cx="1000125" cy="352425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2</xdr:col>
      <xdr:colOff>57150</xdr:colOff>
      <xdr:row>0</xdr:row>
      <xdr:rowOff>504825</xdr:rowOff>
    </xdr:to>
    <xdr:sp macro="[0]!MENÜ">
      <xdr:nvSpPr>
        <xdr:cNvPr id="1" name="AutoShape 15"/>
        <xdr:cNvSpPr>
          <a:spLocks/>
        </xdr:cNvSpPr>
      </xdr:nvSpPr>
      <xdr:spPr>
        <a:xfrm>
          <a:off x="381000" y="142875"/>
          <a:ext cx="1085850" cy="3619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  <xdr:twoCellAnchor>
    <xdr:from>
      <xdr:col>3</xdr:col>
      <xdr:colOff>304800</xdr:colOff>
      <xdr:row>0</xdr:row>
      <xdr:rowOff>114300</xdr:rowOff>
    </xdr:from>
    <xdr:to>
      <xdr:col>3</xdr:col>
      <xdr:colOff>1895475</xdr:colOff>
      <xdr:row>0</xdr:row>
      <xdr:rowOff>523875</xdr:rowOff>
    </xdr:to>
    <xdr:sp macro="[0]!bilgiler">
      <xdr:nvSpPr>
        <xdr:cNvPr id="2" name="Rectangle 1"/>
        <xdr:cNvSpPr>
          <a:spLocks/>
        </xdr:cNvSpPr>
      </xdr:nvSpPr>
      <xdr:spPr>
        <a:xfrm>
          <a:off x="3600450" y="114300"/>
          <a:ext cx="1590675" cy="4191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</a:rPr>
            <a:t>Bilgiler</a:t>
          </a:r>
          <a:r>
            <a:rPr lang="en-US" cap="none" sz="1600" b="0" i="0" u="none" baseline="0">
              <a:solidFill>
                <a:srgbClr val="FFFFFF"/>
              </a:solidFill>
            </a:rPr>
            <a:t> &gt; </a:t>
          </a:r>
        </a:p>
      </xdr:txBody>
    </xdr:sp>
    <xdr:clientData/>
  </xdr:twoCellAnchor>
  <xdr:twoCellAnchor>
    <xdr:from>
      <xdr:col>2</xdr:col>
      <xdr:colOff>180975</xdr:colOff>
      <xdr:row>0</xdr:row>
      <xdr:rowOff>581025</xdr:rowOff>
    </xdr:from>
    <xdr:to>
      <xdr:col>2</xdr:col>
      <xdr:colOff>1590675</xdr:colOff>
      <xdr:row>0</xdr:row>
      <xdr:rowOff>962025</xdr:rowOff>
    </xdr:to>
    <xdr:sp macro="[0]!MesajKutusu">
      <xdr:nvSpPr>
        <xdr:cNvPr id="3" name="Rectangle 1"/>
        <xdr:cNvSpPr>
          <a:spLocks/>
        </xdr:cNvSpPr>
      </xdr:nvSpPr>
      <xdr:spPr>
        <a:xfrm>
          <a:off x="1590675" y="581025"/>
          <a:ext cx="1409700" cy="3810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&lt;Açıklama&gt;</a:t>
          </a:r>
        </a:p>
      </xdr:txBody>
    </xdr:sp>
    <xdr:clientData/>
  </xdr:twoCellAnchor>
  <xdr:twoCellAnchor>
    <xdr:from>
      <xdr:col>9</xdr:col>
      <xdr:colOff>266700</xdr:colOff>
      <xdr:row>0</xdr:row>
      <xdr:rowOff>180975</xdr:rowOff>
    </xdr:from>
    <xdr:to>
      <xdr:col>11</xdr:col>
      <xdr:colOff>209550</xdr:colOff>
      <xdr:row>0</xdr:row>
      <xdr:rowOff>638175</xdr:rowOff>
    </xdr:to>
    <xdr:sp macro="[0]!Bordro.Bordro">
      <xdr:nvSpPr>
        <xdr:cNvPr id="4" name="Rectangle 1"/>
        <xdr:cNvSpPr>
          <a:spLocks/>
        </xdr:cNvSpPr>
      </xdr:nvSpPr>
      <xdr:spPr>
        <a:xfrm>
          <a:off x="9639300" y="180975"/>
          <a:ext cx="1323975" cy="4572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Bordro &gt;</a:t>
          </a:r>
        </a:p>
      </xdr:txBody>
    </xdr:sp>
    <xdr:clientData/>
  </xdr:twoCellAnchor>
  <xdr:twoCellAnchor>
    <xdr:from>
      <xdr:col>2</xdr:col>
      <xdr:colOff>209550</xdr:colOff>
      <xdr:row>0</xdr:row>
      <xdr:rowOff>104775</xdr:rowOff>
    </xdr:from>
    <xdr:to>
      <xdr:col>2</xdr:col>
      <xdr:colOff>1600200</xdr:colOff>
      <xdr:row>0</xdr:row>
      <xdr:rowOff>485775</xdr:rowOff>
    </xdr:to>
    <xdr:sp macro="[0]!ListeTemizle.ListeTemizle">
      <xdr:nvSpPr>
        <xdr:cNvPr id="5" name="Rectangle 1"/>
        <xdr:cNvSpPr>
          <a:spLocks/>
        </xdr:cNvSpPr>
      </xdr:nvSpPr>
      <xdr:spPr>
        <a:xfrm>
          <a:off x="1619250" y="104775"/>
          <a:ext cx="1390650" cy="3810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&lt; Liste sil &gt;</a:t>
          </a:r>
        </a:p>
      </xdr:txBody>
    </xdr:sp>
    <xdr:clientData/>
  </xdr:twoCellAnchor>
  <xdr:twoCellAnchor>
    <xdr:from>
      <xdr:col>11</xdr:col>
      <xdr:colOff>504825</xdr:colOff>
      <xdr:row>0</xdr:row>
      <xdr:rowOff>9525</xdr:rowOff>
    </xdr:from>
    <xdr:to>
      <xdr:col>22</xdr:col>
      <xdr:colOff>9525</xdr:colOff>
      <xdr:row>0</xdr:row>
      <xdr:rowOff>1028700</xdr:rowOff>
    </xdr:to>
    <xdr:sp>
      <xdr:nvSpPr>
        <xdr:cNvPr id="6" name="Text Box 124"/>
        <xdr:cNvSpPr txBox="1">
          <a:spLocks noChangeArrowheads="1"/>
        </xdr:cNvSpPr>
      </xdr:nvSpPr>
      <xdr:spPr>
        <a:xfrm>
          <a:off x="11258550" y="9525"/>
          <a:ext cx="6848475" cy="101917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İLGİLİ AYLARA AİT MAAŞ BORDRO VERİLERİ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(Aylık Bordrolardan yazınız)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Kes Şahıs Tutarı %16    (5434 SK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=Em.Kes./Malül Yaşlı.(K) + Sağlık Sigorta Pir. (Kişi)  (5510 SK)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9</xdr:col>
      <xdr:colOff>371475</xdr:colOff>
      <xdr:row>2</xdr:row>
      <xdr:rowOff>66675</xdr:rowOff>
    </xdr:to>
    <xdr:sp macro="[0]!MENÜ">
      <xdr:nvSpPr>
        <xdr:cNvPr id="1" name="AutoShape 15"/>
        <xdr:cNvSpPr>
          <a:spLocks/>
        </xdr:cNvSpPr>
      </xdr:nvSpPr>
      <xdr:spPr>
        <a:xfrm>
          <a:off x="4533900" y="0"/>
          <a:ext cx="1266825" cy="5143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&lt;MENÜ&gt;</a:t>
          </a:r>
        </a:p>
      </xdr:txBody>
    </xdr:sp>
    <xdr:clientData fPrintsWithSheet="0"/>
  </xdr:twoCellAnchor>
  <xdr:twoCellAnchor>
    <xdr:from>
      <xdr:col>19</xdr:col>
      <xdr:colOff>333375</xdr:colOff>
      <xdr:row>0</xdr:row>
      <xdr:rowOff>133350</xdr:rowOff>
    </xdr:from>
    <xdr:to>
      <xdr:col>21</xdr:col>
      <xdr:colOff>514350</xdr:colOff>
      <xdr:row>2</xdr:row>
      <xdr:rowOff>38100</xdr:rowOff>
    </xdr:to>
    <xdr:sp macro="[0]!BankaListesi.BankaListesi">
      <xdr:nvSpPr>
        <xdr:cNvPr id="2" name="Rectangle 1"/>
        <xdr:cNvSpPr>
          <a:spLocks/>
        </xdr:cNvSpPr>
      </xdr:nvSpPr>
      <xdr:spPr>
        <a:xfrm>
          <a:off x="11315700" y="133350"/>
          <a:ext cx="1476375" cy="3524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Banka Listesi &gt;</a:t>
          </a:r>
        </a:p>
      </xdr:txBody>
    </xdr:sp>
    <xdr:clientData fPrintsWithSheet="0"/>
  </xdr:twoCellAnchor>
  <xdr:twoCellAnchor editAs="oneCell">
    <xdr:from>
      <xdr:col>14</xdr:col>
      <xdr:colOff>9525</xdr:colOff>
      <xdr:row>0</xdr:row>
      <xdr:rowOff>57150</xdr:rowOff>
    </xdr:from>
    <xdr:to>
      <xdr:col>16</xdr:col>
      <xdr:colOff>495300</xdr:colOff>
      <xdr:row>2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7150"/>
          <a:ext cx="1647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yayikci@meb.gov.tr" TargetMode="External" /><Relationship Id="rId2" Type="http://schemas.openxmlformats.org/officeDocument/2006/relationships/hyperlink" Target="mailto:beyayikci@hotmail.co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Z51"/>
  <sheetViews>
    <sheetView showGridLines="0" zoomScalePageLayoutView="0" workbookViewId="0" topLeftCell="A25">
      <selection activeCell="A40" sqref="A40"/>
    </sheetView>
  </sheetViews>
  <sheetFormatPr defaultColWidth="9.140625" defaultRowHeight="12.75"/>
  <cols>
    <col min="1" max="1" width="4.8515625" style="183" customWidth="1"/>
    <col min="2" max="2" width="4.7109375" style="183" customWidth="1"/>
    <col min="3" max="26" width="4.00390625" style="183" customWidth="1"/>
    <col min="27" max="16384" width="9.140625" style="183" customWidth="1"/>
  </cols>
  <sheetData>
    <row r="1" spans="1:26" ht="15.75">
      <c r="A1" s="457" t="s">
        <v>200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</row>
    <row r="4" spans="1:24" ht="24.75" customHeight="1">
      <c r="A4" s="458" t="s">
        <v>203</v>
      </c>
      <c r="B4" s="458"/>
      <c r="C4" s="458"/>
      <c r="D4" s="458"/>
      <c r="E4" s="458"/>
      <c r="F4" s="458"/>
      <c r="G4" s="458"/>
      <c r="H4" s="458"/>
      <c r="I4" s="451"/>
      <c r="J4" s="459" t="str">
        <f>BİLGİLER!B8</f>
        <v>Seyrantepe Mesleki ve Teknik Anadolu Lisesi</v>
      </c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1:24" ht="24.75" customHeight="1">
      <c r="A5" s="458" t="s">
        <v>184</v>
      </c>
      <c r="B5" s="458"/>
      <c r="C5" s="458"/>
      <c r="D5" s="458"/>
      <c r="E5" s="458"/>
      <c r="F5" s="458"/>
      <c r="G5" s="458"/>
      <c r="H5" s="458"/>
      <c r="I5" s="451"/>
      <c r="J5" s="452" t="e">
        <f>LİSTE!#REF!</f>
        <v>#REF!</v>
      </c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</row>
    <row r="6" spans="1:24" ht="24.75" customHeight="1">
      <c r="A6" s="451" t="s">
        <v>185</v>
      </c>
      <c r="B6" s="451"/>
      <c r="C6" s="451"/>
      <c r="D6" s="451"/>
      <c r="E6" s="451"/>
      <c r="F6" s="451"/>
      <c r="G6" s="451"/>
      <c r="H6" s="451"/>
      <c r="I6" s="451"/>
      <c r="J6" s="452" t="e">
        <f>LİSTE!#REF!</f>
        <v>#REF!</v>
      </c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</row>
    <row r="7" spans="1:24" ht="24.75" customHeight="1">
      <c r="A7" s="451" t="s">
        <v>186</v>
      </c>
      <c r="B7" s="451"/>
      <c r="C7" s="451"/>
      <c r="D7" s="451"/>
      <c r="E7" s="451"/>
      <c r="F7" s="451"/>
      <c r="G7" s="451"/>
      <c r="H7" s="451"/>
      <c r="I7" s="451"/>
      <c r="J7" s="452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</row>
    <row r="8" spans="1:24" ht="24.75" customHeight="1">
      <c r="A8" s="451" t="s">
        <v>187</v>
      </c>
      <c r="B8" s="451"/>
      <c r="C8" s="451"/>
      <c r="D8" s="451"/>
      <c r="E8" s="451"/>
      <c r="F8" s="451"/>
      <c r="G8" s="451"/>
      <c r="H8" s="451"/>
      <c r="I8" s="451"/>
      <c r="J8" s="452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</row>
    <row r="9" spans="1:24" ht="24.75" customHeight="1">
      <c r="A9" s="451" t="s">
        <v>188</v>
      </c>
      <c r="B9" s="451"/>
      <c r="C9" s="451"/>
      <c r="D9" s="451"/>
      <c r="E9" s="451"/>
      <c r="F9" s="451"/>
      <c r="G9" s="451"/>
      <c r="H9" s="451"/>
      <c r="I9" s="451"/>
      <c r="J9" s="455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</row>
    <row r="10" spans="1:24" ht="24.75" customHeight="1">
      <c r="A10" s="451" t="s">
        <v>201</v>
      </c>
      <c r="B10" s="451"/>
      <c r="C10" s="451"/>
      <c r="D10" s="451"/>
      <c r="E10" s="451"/>
      <c r="F10" s="451"/>
      <c r="G10" s="451"/>
      <c r="H10" s="451"/>
      <c r="I10" s="451"/>
      <c r="J10" s="449" t="s">
        <v>278</v>
      </c>
      <c r="K10" s="450"/>
      <c r="L10" s="450"/>
      <c r="M10" s="450"/>
      <c r="N10" s="450"/>
      <c r="O10" s="450"/>
      <c r="P10" s="233"/>
      <c r="Q10" s="233"/>
      <c r="R10" s="233"/>
      <c r="S10" s="233"/>
      <c r="T10" s="233"/>
      <c r="U10" s="233"/>
      <c r="V10" s="233"/>
      <c r="W10" s="233"/>
      <c r="X10" s="233"/>
    </row>
    <row r="11" spans="1:24" ht="24.75" customHeight="1">
      <c r="A11" s="451" t="s">
        <v>189</v>
      </c>
      <c r="B11" s="451"/>
      <c r="C11" s="451"/>
      <c r="D11" s="451"/>
      <c r="E11" s="451"/>
      <c r="F11" s="451"/>
      <c r="G11" s="451"/>
      <c r="H11" s="451"/>
      <c r="I11" s="451"/>
      <c r="J11" s="449" t="e">
        <f>LİSTE!#REF!</f>
        <v>#REF!</v>
      </c>
      <c r="K11" s="450"/>
      <c r="L11" s="450"/>
      <c r="M11" s="450"/>
      <c r="N11" s="450"/>
      <c r="O11" s="450"/>
      <c r="P11" s="233"/>
      <c r="Q11" s="233"/>
      <c r="R11" s="233"/>
      <c r="S11" s="233"/>
      <c r="T11" s="233"/>
      <c r="U11" s="233"/>
      <c r="V11" s="233"/>
      <c r="W11" s="233"/>
      <c r="X11" s="233"/>
    </row>
    <row r="15" spans="6:8" ht="12.75" customHeight="1">
      <c r="F15" s="444" t="s">
        <v>190</v>
      </c>
      <c r="G15" s="444"/>
      <c r="H15" s="183" t="s">
        <v>354</v>
      </c>
    </row>
    <row r="16" spans="6:7" ht="12.75" customHeight="1">
      <c r="F16" s="184"/>
      <c r="G16" s="184"/>
    </row>
    <row r="17" ht="24.75" customHeight="1"/>
    <row r="18" spans="1:26" ht="15.75">
      <c r="A18" s="447" t="str">
        <f>UPPER(CONCATENATE(BİLGİLER!B6,"NE SUNULMAK ÜZERE"))</f>
        <v>İLÇE MİLLÎ EĞİTİM MÜDÜRLÜĞÜNE SUNULMAK ÜZERE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</row>
    <row r="19" spans="1:26" ht="15.75">
      <c r="A19" s="447" t="str">
        <f>UPPER(CONCATENATE(BİLGİLER!B8," MÜDÜRLÜĞÜNE"))</f>
        <v>SEYRANTEPE MESLEKİ VE TEKNİK ANADOLU LİSESİ MÜDÜRLÜĞÜNE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</row>
    <row r="22" spans="1:26" ht="37.5" customHeight="1">
      <c r="A22" s="448" t="s">
        <v>277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</row>
    <row r="23" spans="1:26" ht="69" customHeight="1">
      <c r="A23" s="445" t="s">
        <v>355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</row>
    <row r="25" spans="1:26" ht="15.75">
      <c r="A25" s="446" t="s">
        <v>191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</row>
    <row r="27" spans="19:21" ht="15.75">
      <c r="S27" s="183" t="s">
        <v>192</v>
      </c>
      <c r="U27" s="183" t="s">
        <v>193</v>
      </c>
    </row>
    <row r="29" ht="15.75">
      <c r="A29" s="183" t="s">
        <v>217</v>
      </c>
    </row>
    <row r="30" spans="1:2" ht="15.75">
      <c r="A30" s="183" t="s">
        <v>220</v>
      </c>
      <c r="B30" s="183" t="s">
        <v>221</v>
      </c>
    </row>
    <row r="31" spans="1:2" ht="15.75">
      <c r="A31" s="183" t="s">
        <v>219</v>
      </c>
      <c r="B31" s="183" t="s">
        <v>222</v>
      </c>
    </row>
    <row r="32" spans="1:2" ht="15.75">
      <c r="A32" s="183" t="s">
        <v>218</v>
      </c>
      <c r="B32" s="183" t="s">
        <v>223</v>
      </c>
    </row>
    <row r="33" spans="1:2" ht="15.75">
      <c r="A33" s="183" t="s">
        <v>218</v>
      </c>
      <c r="B33" s="183" t="s">
        <v>356</v>
      </c>
    </row>
    <row r="36" s="185" customFormat="1" ht="15.75">
      <c r="A36" s="185" t="s">
        <v>198</v>
      </c>
    </row>
    <row r="37" spans="1:10" s="185" customFormat="1" ht="18" customHeight="1">
      <c r="A37" s="454" t="e">
        <f>LİSTE!#REF!</f>
        <v>#REF!</v>
      </c>
      <c r="B37" s="454"/>
      <c r="C37" s="454"/>
      <c r="D37" s="454"/>
      <c r="E37" s="454"/>
      <c r="F37" s="454"/>
      <c r="G37" s="454"/>
      <c r="H37" s="454"/>
      <c r="I37" s="454"/>
      <c r="J37" s="454"/>
    </row>
    <row r="38" s="185" customFormat="1" ht="15.75"/>
    <row r="39" s="185" customFormat="1" ht="15.75">
      <c r="A39" s="185" t="s">
        <v>199</v>
      </c>
    </row>
    <row r="40" s="185" customFormat="1" ht="25.5" customHeight="1">
      <c r="A40" s="185" t="e">
        <f>LİSTE!#REF!</f>
        <v>#REF!</v>
      </c>
    </row>
    <row r="45" ht="15.75">
      <c r="A45" s="183" t="s">
        <v>194</v>
      </c>
    </row>
    <row r="46" ht="15.75">
      <c r="A46" s="183" t="s">
        <v>195</v>
      </c>
    </row>
    <row r="47" ht="15.75">
      <c r="A47" s="183" t="s">
        <v>196</v>
      </c>
    </row>
    <row r="50" ht="15.75">
      <c r="A50" s="183" t="s">
        <v>197</v>
      </c>
    </row>
    <row r="51" ht="15.75">
      <c r="A51" s="183" t="s">
        <v>202</v>
      </c>
    </row>
  </sheetData>
  <sheetProtection password="CC1A" sheet="1" objects="1" scenarios="1"/>
  <mergeCells count="24">
    <mergeCell ref="A37:J37"/>
    <mergeCell ref="J8:X8"/>
    <mergeCell ref="J9:X9"/>
    <mergeCell ref="A1:Z1"/>
    <mergeCell ref="A4:I4"/>
    <mergeCell ref="A5:I5"/>
    <mergeCell ref="J4:X4"/>
    <mergeCell ref="J5:X5"/>
    <mergeCell ref="A11:I11"/>
    <mergeCell ref="J10:O10"/>
    <mergeCell ref="J11:O11"/>
    <mergeCell ref="A6:I6"/>
    <mergeCell ref="A7:I7"/>
    <mergeCell ref="A8:I8"/>
    <mergeCell ref="A9:I9"/>
    <mergeCell ref="A10:I10"/>
    <mergeCell ref="J6:X6"/>
    <mergeCell ref="J7:X7"/>
    <mergeCell ref="F15:G15"/>
    <mergeCell ref="A23:Z23"/>
    <mergeCell ref="A25:Z25"/>
    <mergeCell ref="A19:Z19"/>
    <mergeCell ref="A18:Z18"/>
    <mergeCell ref="A22:Z22"/>
  </mergeCells>
  <printOptions horizontalCentered="1"/>
  <pageMargins left="0.5905511811023623" right="0.3937007874015748" top="0.7874015748031497" bottom="0.7874015748031497" header="0.5118110236220472" footer="0.5118110236220472"/>
  <pageSetup blackAndWhite="1" fitToHeight="1" fitToWidth="1" horizontalDpi="600" verticalDpi="600" orientation="portrait" paperSize="9" scale="77" r:id="rId2"/>
  <headerFooter alignWithMargins="0">
    <oddFooter>&amp;RYozgat İl MEM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">
    <tabColor indexed="35"/>
  </sheetPr>
  <dimension ref="A1:AJ53"/>
  <sheetViews>
    <sheetView showGridLines="0" zoomScale="70" zoomScaleNormal="70" zoomScalePageLayoutView="0" workbookViewId="0" topLeftCell="A1">
      <selection activeCell="S15" sqref="S15"/>
    </sheetView>
  </sheetViews>
  <sheetFormatPr defaultColWidth="4.7109375" defaultRowHeight="12.75"/>
  <cols>
    <col min="1" max="1" width="3.7109375" style="21" customWidth="1"/>
    <col min="2" max="2" width="13.28125" style="22" customWidth="1"/>
    <col min="3" max="3" width="12.421875" style="21" customWidth="1"/>
    <col min="4" max="4" width="18.7109375" style="21" customWidth="1"/>
    <col min="5" max="5" width="4.28125" style="22" customWidth="1"/>
    <col min="6" max="6" width="5.57421875" style="22" customWidth="1"/>
    <col min="7" max="7" width="5.8515625" style="22" customWidth="1"/>
    <col min="8" max="8" width="9.00390625" style="22" customWidth="1"/>
    <col min="9" max="9" width="8.57421875" style="22" customWidth="1"/>
    <col min="10" max="10" width="5.8515625" style="22" customWidth="1"/>
    <col min="11" max="11" width="7.421875" style="21" customWidth="1"/>
    <col min="12" max="12" width="9.8515625" style="21" customWidth="1"/>
    <col min="13" max="13" width="8.57421875" style="21" customWidth="1"/>
    <col min="14" max="14" width="7.7109375" style="22" customWidth="1"/>
    <col min="15" max="15" width="8.00390625" style="22" customWidth="1"/>
    <col min="16" max="16" width="9.421875" style="22" customWidth="1"/>
    <col min="17" max="17" width="8.7109375" style="22" customWidth="1"/>
    <col min="18" max="18" width="8.7109375" style="21" customWidth="1"/>
    <col min="19" max="19" width="9.00390625" style="21" customWidth="1"/>
    <col min="20" max="20" width="9.8515625" style="21" customWidth="1"/>
    <col min="21" max="21" width="9.57421875" style="21" customWidth="1"/>
    <col min="22" max="22" width="10.140625" style="21" customWidth="1"/>
    <col min="23" max="23" width="10.28125" style="21" customWidth="1"/>
    <col min="24" max="24" width="10.57421875" style="21" customWidth="1"/>
    <col min="25" max="25" width="8.57421875" style="21" customWidth="1"/>
    <col min="26" max="26" width="6.140625" style="21" customWidth="1"/>
    <col min="27" max="27" width="5.57421875" style="21" customWidth="1"/>
    <col min="28" max="28" width="6.28125" style="21" customWidth="1"/>
    <col min="29" max="29" width="9.421875" style="21" customWidth="1"/>
    <col min="30" max="30" width="5.57421875" style="21" customWidth="1"/>
    <col min="31" max="31" width="2.8515625" style="21" customWidth="1"/>
    <col min="32" max="33" width="2.57421875" style="21" customWidth="1"/>
    <col min="34" max="34" width="2.421875" style="21" customWidth="1"/>
    <col min="35" max="16384" width="4.7109375" style="21" customWidth="1"/>
  </cols>
  <sheetData>
    <row r="1" spans="1:33" ht="19.5" customHeight="1">
      <c r="A1" s="550" t="s">
        <v>143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23" t="s">
        <v>94</v>
      </c>
      <c r="AD1" s="154">
        <v>1</v>
      </c>
      <c r="AE1" s="23"/>
      <c r="AF1" s="23"/>
      <c r="AG1" s="24"/>
    </row>
    <row r="2" spans="1:36" ht="15.75">
      <c r="A2" s="25"/>
      <c r="B2" s="54" t="s">
        <v>99</v>
      </c>
      <c r="C2" s="53" t="s">
        <v>407</v>
      </c>
      <c r="D2" s="30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69"/>
      <c r="W2" s="25"/>
      <c r="X2" s="25"/>
      <c r="Y2" s="25"/>
      <c r="Z2" s="25"/>
      <c r="AA2" s="25"/>
      <c r="AB2" s="25"/>
      <c r="AC2" s="26" t="s">
        <v>71</v>
      </c>
      <c r="AD2" s="32"/>
      <c r="AE2" s="33"/>
      <c r="AF2" s="34"/>
      <c r="AG2" s="93" t="str">
        <f>MID(BİLGİLER!$I$19,1,1)</f>
        <v>1</v>
      </c>
      <c r="AH2" s="27" t="str">
        <f>MID(BİLGİLER!$I$19,2,1)</f>
        <v>0</v>
      </c>
      <c r="AI2" s="28"/>
      <c r="AJ2" s="28"/>
    </row>
    <row r="3" spans="1:36" ht="15" customHeight="1">
      <c r="A3" s="28"/>
      <c r="E3" s="29"/>
      <c r="F3" s="29"/>
      <c r="G3" s="29"/>
      <c r="H3" s="29"/>
      <c r="I3" s="29"/>
      <c r="J3" s="29"/>
      <c r="K3" s="30"/>
      <c r="L3" s="30"/>
      <c r="M3" s="30"/>
      <c r="N3" s="29"/>
      <c r="O3" s="29"/>
      <c r="P3" s="29"/>
      <c r="Q3" s="29"/>
      <c r="R3" s="30"/>
      <c r="S3" s="28"/>
      <c r="T3" s="28"/>
      <c r="U3" s="28"/>
      <c r="V3" s="28"/>
      <c r="W3" s="28"/>
      <c r="X3" s="28"/>
      <c r="Y3" s="28"/>
      <c r="Z3" s="28"/>
      <c r="AA3" s="28"/>
      <c r="AB3" s="28"/>
      <c r="AC3" s="564" t="s">
        <v>33</v>
      </c>
      <c r="AD3" s="565"/>
      <c r="AE3" s="94" t="str">
        <f>MID(BİLGİLER!$B$5,1,1)</f>
        <v>2</v>
      </c>
      <c r="AF3" s="94" t="str">
        <f>MID(BİLGİLER!$B$5,2,1)</f>
        <v>0</v>
      </c>
      <c r="AG3" s="31" t="str">
        <f>MID(BİLGİLER!$B$5,3,1)</f>
        <v>1</v>
      </c>
      <c r="AH3" s="31" t="str">
        <f>MID(BİLGİLER!$B$5,4,1)</f>
        <v>7</v>
      </c>
      <c r="AI3" s="28"/>
      <c r="AJ3" s="28"/>
    </row>
    <row r="4" spans="1:36" ht="24.75" customHeight="1">
      <c r="A4" s="241"/>
      <c r="B4" s="569" t="s">
        <v>274</v>
      </c>
      <c r="C4" s="570"/>
      <c r="D4" s="570"/>
      <c r="E4" s="570"/>
      <c r="F4" s="571"/>
      <c r="G4" s="569" t="s">
        <v>142</v>
      </c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69" t="s">
        <v>150</v>
      </c>
      <c r="AA4" s="570"/>
      <c r="AB4" s="571"/>
      <c r="AC4" s="242"/>
      <c r="AD4" s="235"/>
      <c r="AE4" s="574" t="s">
        <v>18</v>
      </c>
      <c r="AF4" s="575"/>
      <c r="AG4" s="575"/>
      <c r="AH4" s="575"/>
      <c r="AI4" s="28"/>
      <c r="AJ4" s="28"/>
    </row>
    <row r="5" spans="1:36" ht="21" customHeight="1">
      <c r="A5" s="243" t="s">
        <v>72</v>
      </c>
      <c r="B5" s="567" t="s">
        <v>253</v>
      </c>
      <c r="C5" s="572" t="s">
        <v>48</v>
      </c>
      <c r="D5" s="560" t="s">
        <v>74</v>
      </c>
      <c r="E5" s="562" t="s">
        <v>19</v>
      </c>
      <c r="F5" s="558" t="s">
        <v>98</v>
      </c>
      <c r="G5" s="244" t="s">
        <v>148</v>
      </c>
      <c r="H5" s="247" t="s">
        <v>215</v>
      </c>
      <c r="I5" s="247" t="s">
        <v>241</v>
      </c>
      <c r="J5" s="247" t="s">
        <v>272</v>
      </c>
      <c r="K5" s="553" t="s">
        <v>293</v>
      </c>
      <c r="L5" s="554"/>
      <c r="M5" s="554"/>
      <c r="N5" s="554"/>
      <c r="O5" s="555"/>
      <c r="P5" s="556" t="s">
        <v>141</v>
      </c>
      <c r="Q5" s="553" t="s">
        <v>150</v>
      </c>
      <c r="R5" s="555"/>
      <c r="S5" s="553" t="s">
        <v>294</v>
      </c>
      <c r="T5" s="555"/>
      <c r="U5" s="553" t="s">
        <v>297</v>
      </c>
      <c r="V5" s="555"/>
      <c r="W5" s="553" t="s">
        <v>300</v>
      </c>
      <c r="X5" s="555"/>
      <c r="Y5" s="551" t="s">
        <v>295</v>
      </c>
      <c r="Z5" s="558" t="s">
        <v>288</v>
      </c>
      <c r="AA5" s="558" t="s">
        <v>289</v>
      </c>
      <c r="AB5" s="558" t="s">
        <v>20</v>
      </c>
      <c r="AC5" s="248" t="s">
        <v>140</v>
      </c>
      <c r="AD5" s="236" t="s">
        <v>73</v>
      </c>
      <c r="AE5" s="575"/>
      <c r="AF5" s="575"/>
      <c r="AG5" s="575"/>
      <c r="AH5" s="575"/>
      <c r="AI5" s="28"/>
      <c r="AJ5" s="28"/>
    </row>
    <row r="6" spans="1:36" ht="42.75" customHeight="1">
      <c r="A6" s="245"/>
      <c r="B6" s="568"/>
      <c r="C6" s="573"/>
      <c r="D6" s="561"/>
      <c r="E6" s="563"/>
      <c r="F6" s="559"/>
      <c r="G6" s="246" t="s">
        <v>242</v>
      </c>
      <c r="H6" s="249" t="s">
        <v>240</v>
      </c>
      <c r="I6" s="249" t="s">
        <v>144</v>
      </c>
      <c r="J6" s="250" t="s">
        <v>273</v>
      </c>
      <c r="K6" s="273" t="s">
        <v>207</v>
      </c>
      <c r="L6" s="273" t="s">
        <v>285</v>
      </c>
      <c r="M6" s="273" t="s">
        <v>208</v>
      </c>
      <c r="N6" s="273" t="s">
        <v>210</v>
      </c>
      <c r="O6" s="273" t="s">
        <v>209</v>
      </c>
      <c r="P6" s="557"/>
      <c r="Q6" s="273" t="s">
        <v>211</v>
      </c>
      <c r="R6" s="273" t="s">
        <v>212</v>
      </c>
      <c r="S6" s="273" t="s">
        <v>271</v>
      </c>
      <c r="T6" s="273" t="s">
        <v>286</v>
      </c>
      <c r="U6" s="273" t="s">
        <v>298</v>
      </c>
      <c r="V6" s="273" t="s">
        <v>299</v>
      </c>
      <c r="W6" s="273" t="s">
        <v>298</v>
      </c>
      <c r="X6" s="273" t="s">
        <v>288</v>
      </c>
      <c r="Y6" s="552"/>
      <c r="Z6" s="559"/>
      <c r="AA6" s="559"/>
      <c r="AB6" s="559"/>
      <c r="AC6" s="251" t="s">
        <v>290</v>
      </c>
      <c r="AD6" s="237"/>
      <c r="AE6" s="575"/>
      <c r="AF6" s="575"/>
      <c r="AG6" s="575"/>
      <c r="AH6" s="575"/>
      <c r="AI6" s="28"/>
      <c r="AJ6" s="28"/>
    </row>
    <row r="7" spans="1:36" s="115" customFormat="1" ht="3" customHeight="1" hidden="1">
      <c r="A7" s="213"/>
      <c r="B7" s="213"/>
      <c r="C7" s="213"/>
      <c r="D7" s="213"/>
      <c r="E7" s="313"/>
      <c r="F7" s="313"/>
      <c r="G7" s="213"/>
      <c r="H7" s="313"/>
      <c r="I7" s="213"/>
      <c r="J7" s="3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107"/>
      <c r="AE7" s="111"/>
      <c r="AF7" s="112"/>
      <c r="AG7" s="112"/>
      <c r="AH7" s="113"/>
      <c r="AI7" s="114"/>
      <c r="AJ7" s="114"/>
    </row>
    <row r="8" spans="1:36" s="309" customFormat="1" ht="18" customHeight="1">
      <c r="A8" s="301"/>
      <c r="B8" s="302"/>
      <c r="C8" s="302"/>
      <c r="D8" s="302"/>
      <c r="E8" s="318"/>
      <c r="F8" s="316"/>
      <c r="G8" s="212"/>
      <c r="H8" s="314"/>
      <c r="I8" s="303"/>
      <c r="J8" s="321"/>
      <c r="K8" s="304"/>
      <c r="L8" s="303"/>
      <c r="M8" s="303"/>
      <c r="N8" s="304"/>
      <c r="O8" s="303"/>
      <c r="P8" s="303"/>
      <c r="Q8" s="303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5"/>
      <c r="AE8" s="305"/>
      <c r="AF8" s="306"/>
      <c r="AG8" s="306"/>
      <c r="AH8" s="307"/>
      <c r="AI8" s="308"/>
      <c r="AJ8" s="308"/>
    </row>
    <row r="9" spans="1:36" s="309" customFormat="1" ht="18" customHeight="1">
      <c r="A9" s="301"/>
      <c r="B9" s="302"/>
      <c r="C9" s="302"/>
      <c r="D9" s="302"/>
      <c r="E9" s="318"/>
      <c r="F9" s="316"/>
      <c r="G9" s="212"/>
      <c r="H9" s="314"/>
      <c r="I9" s="303"/>
      <c r="J9" s="321"/>
      <c r="K9" s="304"/>
      <c r="L9" s="303"/>
      <c r="M9" s="303"/>
      <c r="N9" s="304"/>
      <c r="O9" s="303"/>
      <c r="P9" s="303"/>
      <c r="Q9" s="303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5"/>
      <c r="AE9" s="305"/>
      <c r="AF9" s="306"/>
      <c r="AG9" s="306"/>
      <c r="AH9" s="307"/>
      <c r="AI9" s="308"/>
      <c r="AJ9" s="308"/>
    </row>
    <row r="10" spans="1:36" s="309" customFormat="1" ht="18" customHeight="1">
      <c r="A10" s="301"/>
      <c r="B10" s="302"/>
      <c r="C10" s="302"/>
      <c r="D10" s="302"/>
      <c r="E10" s="318"/>
      <c r="F10" s="316"/>
      <c r="G10" s="212"/>
      <c r="H10" s="314"/>
      <c r="I10" s="303"/>
      <c r="J10" s="321"/>
      <c r="K10" s="304"/>
      <c r="L10" s="303"/>
      <c r="M10" s="303"/>
      <c r="N10" s="304"/>
      <c r="O10" s="303"/>
      <c r="P10" s="303"/>
      <c r="Q10" s="303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5"/>
      <c r="AE10" s="305"/>
      <c r="AF10" s="306"/>
      <c r="AG10" s="306"/>
      <c r="AH10" s="307"/>
      <c r="AI10" s="308"/>
      <c r="AJ10" s="308"/>
    </row>
    <row r="11" spans="1:36" s="309" customFormat="1" ht="18" customHeight="1">
      <c r="A11" s="301"/>
      <c r="B11" s="302"/>
      <c r="C11" s="302"/>
      <c r="D11" s="302"/>
      <c r="E11" s="318"/>
      <c r="F11" s="316"/>
      <c r="G11" s="212"/>
      <c r="H11" s="314"/>
      <c r="I11" s="303"/>
      <c r="J11" s="321"/>
      <c r="K11" s="304"/>
      <c r="L11" s="303"/>
      <c r="M11" s="303"/>
      <c r="N11" s="304"/>
      <c r="O11" s="303"/>
      <c r="P11" s="303"/>
      <c r="Q11" s="303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5"/>
      <c r="AE11" s="305"/>
      <c r="AF11" s="306"/>
      <c r="AG11" s="306"/>
      <c r="AH11" s="307"/>
      <c r="AI11" s="308"/>
      <c r="AJ11" s="308"/>
    </row>
    <row r="12" spans="1:36" s="309" customFormat="1" ht="18" customHeight="1">
      <c r="A12" s="301"/>
      <c r="B12" s="302"/>
      <c r="C12" s="302"/>
      <c r="D12" s="302"/>
      <c r="E12" s="318"/>
      <c r="F12" s="316"/>
      <c r="G12" s="212"/>
      <c r="H12" s="314"/>
      <c r="I12" s="303"/>
      <c r="J12" s="321"/>
      <c r="K12" s="304"/>
      <c r="L12" s="303"/>
      <c r="M12" s="303"/>
      <c r="N12" s="304"/>
      <c r="O12" s="303"/>
      <c r="P12" s="303"/>
      <c r="Q12" s="303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5"/>
      <c r="AE12" s="305"/>
      <c r="AF12" s="306"/>
      <c r="AG12" s="306"/>
      <c r="AH12" s="307"/>
      <c r="AI12" s="308"/>
      <c r="AJ12" s="308"/>
    </row>
    <row r="13" spans="1:36" s="309" customFormat="1" ht="18" customHeight="1">
      <c r="A13" s="301"/>
      <c r="B13" s="302"/>
      <c r="C13" s="302"/>
      <c r="D13" s="302"/>
      <c r="E13" s="318"/>
      <c r="F13" s="316"/>
      <c r="G13" s="212"/>
      <c r="H13" s="314"/>
      <c r="I13" s="303"/>
      <c r="J13" s="321"/>
      <c r="K13" s="304"/>
      <c r="L13" s="303"/>
      <c r="M13" s="303"/>
      <c r="N13" s="304"/>
      <c r="O13" s="303"/>
      <c r="P13" s="303"/>
      <c r="Q13" s="303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5"/>
      <c r="AE13" s="305"/>
      <c r="AF13" s="306"/>
      <c r="AG13" s="306"/>
      <c r="AH13" s="307"/>
      <c r="AI13" s="308"/>
      <c r="AJ13" s="308"/>
    </row>
    <row r="14" spans="1:36" s="309" customFormat="1" ht="18" customHeight="1">
      <c r="A14" s="301"/>
      <c r="B14" s="302"/>
      <c r="C14" s="302"/>
      <c r="D14" s="302"/>
      <c r="E14" s="318"/>
      <c r="F14" s="316"/>
      <c r="G14" s="212"/>
      <c r="H14" s="314"/>
      <c r="I14" s="303"/>
      <c r="J14" s="321"/>
      <c r="K14" s="304"/>
      <c r="L14" s="303"/>
      <c r="M14" s="303"/>
      <c r="N14" s="304"/>
      <c r="O14" s="303"/>
      <c r="P14" s="303"/>
      <c r="Q14" s="303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5"/>
      <c r="AE14" s="305"/>
      <c r="AF14" s="306"/>
      <c r="AG14" s="306"/>
      <c r="AH14" s="307"/>
      <c r="AI14" s="308"/>
      <c r="AJ14" s="308"/>
    </row>
    <row r="15" spans="1:36" s="309" customFormat="1" ht="18" customHeight="1">
      <c r="A15" s="301"/>
      <c r="B15" s="302"/>
      <c r="C15" s="302"/>
      <c r="D15" s="302"/>
      <c r="E15" s="318"/>
      <c r="F15" s="316"/>
      <c r="G15" s="212"/>
      <c r="H15" s="314"/>
      <c r="I15" s="303"/>
      <c r="J15" s="321"/>
      <c r="K15" s="304"/>
      <c r="L15" s="303"/>
      <c r="M15" s="303"/>
      <c r="N15" s="304"/>
      <c r="O15" s="303"/>
      <c r="P15" s="303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5"/>
      <c r="AE15" s="305"/>
      <c r="AF15" s="306"/>
      <c r="AG15" s="306"/>
      <c r="AH15" s="307"/>
      <c r="AI15" s="308"/>
      <c r="AJ15" s="308"/>
    </row>
    <row r="16" spans="1:36" s="309" customFormat="1" ht="18" customHeight="1">
      <c r="A16" s="301"/>
      <c r="B16" s="302"/>
      <c r="C16" s="302"/>
      <c r="D16" s="302"/>
      <c r="E16" s="318"/>
      <c r="F16" s="316"/>
      <c r="G16" s="212"/>
      <c r="H16" s="314"/>
      <c r="I16" s="303"/>
      <c r="J16" s="321"/>
      <c r="K16" s="304"/>
      <c r="L16" s="303"/>
      <c r="M16" s="303"/>
      <c r="N16" s="304"/>
      <c r="O16" s="303"/>
      <c r="P16" s="303"/>
      <c r="Q16" s="303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5"/>
      <c r="AE16" s="305"/>
      <c r="AF16" s="306"/>
      <c r="AG16" s="306"/>
      <c r="AH16" s="307"/>
      <c r="AI16" s="308"/>
      <c r="AJ16" s="308"/>
    </row>
    <row r="17" spans="1:36" s="309" customFormat="1" ht="18" customHeight="1">
      <c r="A17" s="301"/>
      <c r="B17" s="302"/>
      <c r="C17" s="302"/>
      <c r="D17" s="302"/>
      <c r="E17" s="318"/>
      <c r="F17" s="316"/>
      <c r="G17" s="212"/>
      <c r="H17" s="314"/>
      <c r="I17" s="303"/>
      <c r="J17" s="321"/>
      <c r="K17" s="304"/>
      <c r="L17" s="303"/>
      <c r="M17" s="303"/>
      <c r="N17" s="304"/>
      <c r="O17" s="303"/>
      <c r="P17" s="303"/>
      <c r="Q17" s="303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5"/>
      <c r="AE17" s="305"/>
      <c r="AF17" s="306"/>
      <c r="AG17" s="306"/>
      <c r="AH17" s="307"/>
      <c r="AI17" s="308"/>
      <c r="AJ17" s="308"/>
    </row>
    <row r="18" spans="1:36" s="309" customFormat="1" ht="18" customHeight="1">
      <c r="A18" s="301"/>
      <c r="B18" s="302"/>
      <c r="C18" s="302"/>
      <c r="D18" s="302"/>
      <c r="E18" s="318"/>
      <c r="F18" s="316"/>
      <c r="G18" s="212"/>
      <c r="H18" s="314"/>
      <c r="I18" s="303"/>
      <c r="J18" s="321"/>
      <c r="K18" s="304"/>
      <c r="L18" s="303"/>
      <c r="M18" s="303"/>
      <c r="N18" s="304"/>
      <c r="O18" s="303"/>
      <c r="P18" s="303"/>
      <c r="Q18" s="303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5"/>
      <c r="AE18" s="305"/>
      <c r="AF18" s="306"/>
      <c r="AG18" s="306"/>
      <c r="AH18" s="307"/>
      <c r="AI18" s="308"/>
      <c r="AJ18" s="308"/>
    </row>
    <row r="19" spans="1:36" s="309" customFormat="1" ht="18" customHeight="1">
      <c r="A19" s="301"/>
      <c r="B19" s="302"/>
      <c r="C19" s="302"/>
      <c r="D19" s="302"/>
      <c r="E19" s="318"/>
      <c r="F19" s="316"/>
      <c r="G19" s="212"/>
      <c r="H19" s="314"/>
      <c r="I19" s="303"/>
      <c r="J19" s="321"/>
      <c r="K19" s="304"/>
      <c r="L19" s="303"/>
      <c r="M19" s="303"/>
      <c r="N19" s="304"/>
      <c r="O19" s="303"/>
      <c r="P19" s="303"/>
      <c r="Q19" s="303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5"/>
      <c r="AE19" s="305"/>
      <c r="AF19" s="306"/>
      <c r="AG19" s="306"/>
      <c r="AH19" s="307"/>
      <c r="AI19" s="308"/>
      <c r="AJ19" s="308"/>
    </row>
    <row r="20" spans="1:36" s="309" customFormat="1" ht="18" customHeight="1">
      <c r="A20" s="301"/>
      <c r="B20" s="302"/>
      <c r="C20" s="302"/>
      <c r="D20" s="302"/>
      <c r="E20" s="318"/>
      <c r="F20" s="316"/>
      <c r="G20" s="212"/>
      <c r="H20" s="314"/>
      <c r="I20" s="303"/>
      <c r="J20" s="321"/>
      <c r="K20" s="304"/>
      <c r="L20" s="303"/>
      <c r="M20" s="303"/>
      <c r="N20" s="304"/>
      <c r="O20" s="303"/>
      <c r="P20" s="303"/>
      <c r="Q20" s="303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5"/>
      <c r="AE20" s="305"/>
      <c r="AF20" s="306"/>
      <c r="AG20" s="306"/>
      <c r="AH20" s="307"/>
      <c r="AI20" s="308"/>
      <c r="AJ20" s="308"/>
    </row>
    <row r="21" spans="1:36" s="309" customFormat="1" ht="18" customHeight="1">
      <c r="A21" s="301"/>
      <c r="B21" s="302"/>
      <c r="C21" s="302"/>
      <c r="D21" s="302"/>
      <c r="E21" s="318"/>
      <c r="F21" s="316"/>
      <c r="G21" s="212"/>
      <c r="H21" s="314"/>
      <c r="I21" s="303"/>
      <c r="J21" s="321"/>
      <c r="K21" s="304"/>
      <c r="L21" s="303"/>
      <c r="M21" s="303"/>
      <c r="N21" s="304"/>
      <c r="O21" s="303"/>
      <c r="P21" s="303"/>
      <c r="Q21" s="303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5"/>
      <c r="AE21" s="305"/>
      <c r="AF21" s="306"/>
      <c r="AG21" s="306"/>
      <c r="AH21" s="307"/>
      <c r="AI21" s="308"/>
      <c r="AJ21" s="308"/>
    </row>
    <row r="22" spans="1:36" s="309" customFormat="1" ht="18" customHeight="1">
      <c r="A22" s="301"/>
      <c r="B22" s="302"/>
      <c r="C22" s="302"/>
      <c r="D22" s="302"/>
      <c r="E22" s="318"/>
      <c r="F22" s="316"/>
      <c r="G22" s="212"/>
      <c r="H22" s="314"/>
      <c r="I22" s="303"/>
      <c r="J22" s="321"/>
      <c r="K22" s="304"/>
      <c r="L22" s="303"/>
      <c r="M22" s="303"/>
      <c r="N22" s="304"/>
      <c r="O22" s="303"/>
      <c r="P22" s="303"/>
      <c r="Q22" s="303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5"/>
      <c r="AE22" s="305"/>
      <c r="AF22" s="306"/>
      <c r="AG22" s="306"/>
      <c r="AH22" s="307"/>
      <c r="AI22" s="308"/>
      <c r="AJ22" s="308"/>
    </row>
    <row r="23" spans="1:36" s="309" customFormat="1" ht="18" customHeight="1">
      <c r="A23" s="301"/>
      <c r="B23" s="302"/>
      <c r="C23" s="302"/>
      <c r="D23" s="302"/>
      <c r="E23" s="318"/>
      <c r="F23" s="316"/>
      <c r="G23" s="212"/>
      <c r="H23" s="314"/>
      <c r="I23" s="303"/>
      <c r="J23" s="321"/>
      <c r="K23" s="304"/>
      <c r="L23" s="303"/>
      <c r="M23" s="303"/>
      <c r="N23" s="304"/>
      <c r="O23" s="303"/>
      <c r="P23" s="303"/>
      <c r="Q23" s="303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5"/>
      <c r="AE23" s="305"/>
      <c r="AF23" s="306"/>
      <c r="AG23" s="306"/>
      <c r="AH23" s="307"/>
      <c r="AI23" s="308"/>
      <c r="AJ23" s="308"/>
    </row>
    <row r="24" spans="1:36" s="309" customFormat="1" ht="18" customHeight="1">
      <c r="A24" s="301"/>
      <c r="B24" s="302"/>
      <c r="C24" s="302"/>
      <c r="D24" s="302"/>
      <c r="E24" s="318"/>
      <c r="F24" s="316"/>
      <c r="G24" s="212"/>
      <c r="H24" s="314"/>
      <c r="I24" s="303"/>
      <c r="J24" s="321"/>
      <c r="K24" s="304"/>
      <c r="L24" s="303"/>
      <c r="M24" s="303"/>
      <c r="N24" s="304"/>
      <c r="O24" s="303"/>
      <c r="P24" s="303"/>
      <c r="Q24" s="303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5"/>
      <c r="AE24" s="305"/>
      <c r="AF24" s="306"/>
      <c r="AG24" s="306"/>
      <c r="AH24" s="307"/>
      <c r="AI24" s="308"/>
      <c r="AJ24" s="308"/>
    </row>
    <row r="25" spans="1:36" s="309" customFormat="1" ht="18" customHeight="1">
      <c r="A25" s="301"/>
      <c r="B25" s="302"/>
      <c r="C25" s="302"/>
      <c r="D25" s="302"/>
      <c r="E25" s="318"/>
      <c r="F25" s="316"/>
      <c r="G25" s="212"/>
      <c r="H25" s="314"/>
      <c r="I25" s="303"/>
      <c r="J25" s="321"/>
      <c r="K25" s="304"/>
      <c r="L25" s="303"/>
      <c r="M25" s="303"/>
      <c r="N25" s="304"/>
      <c r="O25" s="303"/>
      <c r="P25" s="303"/>
      <c r="Q25" s="303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5"/>
      <c r="AE25" s="305"/>
      <c r="AF25" s="306"/>
      <c r="AG25" s="306"/>
      <c r="AH25" s="307"/>
      <c r="AI25" s="308"/>
      <c r="AJ25" s="308"/>
    </row>
    <row r="26" spans="1:36" s="309" customFormat="1" ht="18" customHeight="1">
      <c r="A26" s="301"/>
      <c r="B26" s="302"/>
      <c r="C26" s="302"/>
      <c r="D26" s="302"/>
      <c r="E26" s="318"/>
      <c r="F26" s="316"/>
      <c r="G26" s="212"/>
      <c r="H26" s="314"/>
      <c r="I26" s="303"/>
      <c r="J26" s="321"/>
      <c r="K26" s="304"/>
      <c r="L26" s="303"/>
      <c r="M26" s="303"/>
      <c r="N26" s="304"/>
      <c r="O26" s="303"/>
      <c r="P26" s="303"/>
      <c r="Q26" s="303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5"/>
      <c r="AE26" s="305"/>
      <c r="AF26" s="306"/>
      <c r="AG26" s="306"/>
      <c r="AH26" s="307"/>
      <c r="AI26" s="308"/>
      <c r="AJ26" s="308"/>
    </row>
    <row r="27" spans="1:36" s="309" customFormat="1" ht="18" customHeight="1">
      <c r="A27" s="301"/>
      <c r="B27" s="302"/>
      <c r="C27" s="302"/>
      <c r="D27" s="302"/>
      <c r="E27" s="318"/>
      <c r="F27" s="316"/>
      <c r="G27" s="212"/>
      <c r="H27" s="314"/>
      <c r="I27" s="303"/>
      <c r="J27" s="321"/>
      <c r="K27" s="304"/>
      <c r="L27" s="303"/>
      <c r="M27" s="303"/>
      <c r="N27" s="304"/>
      <c r="O27" s="303"/>
      <c r="P27" s="303"/>
      <c r="Q27" s="303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5"/>
      <c r="AE27" s="305"/>
      <c r="AF27" s="306"/>
      <c r="AG27" s="306"/>
      <c r="AH27" s="307"/>
      <c r="AI27" s="308"/>
      <c r="AJ27" s="308"/>
    </row>
    <row r="28" spans="1:36" s="309" customFormat="1" ht="18" customHeight="1">
      <c r="A28" s="301"/>
      <c r="B28" s="302"/>
      <c r="C28" s="302"/>
      <c r="D28" s="302"/>
      <c r="E28" s="318"/>
      <c r="F28" s="316"/>
      <c r="G28" s="212"/>
      <c r="H28" s="314"/>
      <c r="I28" s="303"/>
      <c r="J28" s="321"/>
      <c r="K28" s="304"/>
      <c r="L28" s="303"/>
      <c r="M28" s="303"/>
      <c r="N28" s="304"/>
      <c r="O28" s="303"/>
      <c r="P28" s="303"/>
      <c r="Q28" s="303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5"/>
      <c r="AE28" s="305"/>
      <c r="AF28" s="306"/>
      <c r="AG28" s="306"/>
      <c r="AH28" s="307"/>
      <c r="AI28" s="308"/>
      <c r="AJ28" s="308"/>
    </row>
    <row r="29" spans="1:36" s="309" customFormat="1" ht="18" customHeight="1">
      <c r="A29" s="301"/>
      <c r="B29" s="302"/>
      <c r="C29" s="302"/>
      <c r="D29" s="302"/>
      <c r="E29" s="318"/>
      <c r="F29" s="316"/>
      <c r="G29" s="212"/>
      <c r="H29" s="314"/>
      <c r="I29" s="303"/>
      <c r="J29" s="321"/>
      <c r="K29" s="304"/>
      <c r="L29" s="303"/>
      <c r="M29" s="303"/>
      <c r="N29" s="304"/>
      <c r="O29" s="303"/>
      <c r="P29" s="303"/>
      <c r="Q29" s="303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5"/>
      <c r="AE29" s="305"/>
      <c r="AF29" s="306"/>
      <c r="AG29" s="306"/>
      <c r="AH29" s="307"/>
      <c r="AI29" s="308"/>
      <c r="AJ29" s="308"/>
    </row>
    <row r="30" spans="1:36" s="309" customFormat="1" ht="18" customHeight="1">
      <c r="A30" s="301"/>
      <c r="B30" s="302"/>
      <c r="C30" s="302"/>
      <c r="D30" s="302"/>
      <c r="E30" s="318"/>
      <c r="F30" s="316"/>
      <c r="G30" s="212"/>
      <c r="H30" s="314"/>
      <c r="I30" s="303"/>
      <c r="J30" s="321"/>
      <c r="K30" s="304"/>
      <c r="L30" s="303"/>
      <c r="M30" s="303"/>
      <c r="N30" s="304"/>
      <c r="O30" s="303"/>
      <c r="P30" s="303"/>
      <c r="Q30" s="303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5"/>
      <c r="AE30" s="305"/>
      <c r="AF30" s="306"/>
      <c r="AG30" s="306"/>
      <c r="AH30" s="307"/>
      <c r="AI30" s="308"/>
      <c r="AJ30" s="308"/>
    </row>
    <row r="31" spans="1:36" s="309" customFormat="1" ht="18" customHeight="1">
      <c r="A31" s="301"/>
      <c r="B31" s="302"/>
      <c r="C31" s="302"/>
      <c r="D31" s="302"/>
      <c r="E31" s="318"/>
      <c r="F31" s="316"/>
      <c r="G31" s="212"/>
      <c r="H31" s="314"/>
      <c r="I31" s="303"/>
      <c r="J31" s="321"/>
      <c r="K31" s="304"/>
      <c r="L31" s="303"/>
      <c r="M31" s="303"/>
      <c r="N31" s="304"/>
      <c r="O31" s="303"/>
      <c r="P31" s="303"/>
      <c r="Q31" s="303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5"/>
      <c r="AE31" s="305"/>
      <c r="AF31" s="306"/>
      <c r="AG31" s="306"/>
      <c r="AH31" s="307"/>
      <c r="AI31" s="308"/>
      <c r="AJ31" s="308"/>
    </row>
    <row r="32" spans="1:36" s="309" customFormat="1" ht="18" customHeight="1">
      <c r="A32" s="301"/>
      <c r="B32" s="302"/>
      <c r="C32" s="302"/>
      <c r="D32" s="302"/>
      <c r="E32" s="318"/>
      <c r="F32" s="316"/>
      <c r="G32" s="212"/>
      <c r="H32" s="314"/>
      <c r="I32" s="303"/>
      <c r="J32" s="321"/>
      <c r="K32" s="304"/>
      <c r="L32" s="303"/>
      <c r="M32" s="303"/>
      <c r="N32" s="304"/>
      <c r="O32" s="303"/>
      <c r="P32" s="303"/>
      <c r="Q32" s="303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5"/>
      <c r="AE32" s="305"/>
      <c r="AF32" s="306"/>
      <c r="AG32" s="306"/>
      <c r="AH32" s="307"/>
      <c r="AI32" s="308"/>
      <c r="AJ32" s="308"/>
    </row>
    <row r="33" spans="1:36" s="309" customFormat="1" ht="18" customHeight="1">
      <c r="A33" s="301"/>
      <c r="B33" s="302"/>
      <c r="C33" s="302"/>
      <c r="D33" s="302"/>
      <c r="E33" s="318"/>
      <c r="F33" s="316"/>
      <c r="G33" s="212"/>
      <c r="H33" s="314"/>
      <c r="I33" s="303"/>
      <c r="J33" s="321"/>
      <c r="K33" s="304"/>
      <c r="L33" s="303"/>
      <c r="M33" s="303"/>
      <c r="N33" s="304"/>
      <c r="O33" s="303"/>
      <c r="P33" s="303"/>
      <c r="Q33" s="303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5"/>
      <c r="AE33" s="305"/>
      <c r="AF33" s="306"/>
      <c r="AG33" s="306"/>
      <c r="AH33" s="307"/>
      <c r="AI33" s="308"/>
      <c r="AJ33" s="308"/>
    </row>
    <row r="34" spans="1:36" s="309" customFormat="1" ht="18" customHeight="1">
      <c r="A34" s="301"/>
      <c r="B34" s="302"/>
      <c r="C34" s="302"/>
      <c r="D34" s="302"/>
      <c r="E34" s="318"/>
      <c r="F34" s="316"/>
      <c r="G34" s="212"/>
      <c r="H34" s="314"/>
      <c r="I34" s="303"/>
      <c r="J34" s="321"/>
      <c r="K34" s="304"/>
      <c r="L34" s="303"/>
      <c r="M34" s="303"/>
      <c r="N34" s="304"/>
      <c r="O34" s="303"/>
      <c r="P34" s="303"/>
      <c r="Q34" s="303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5"/>
      <c r="AE34" s="305"/>
      <c r="AF34" s="306"/>
      <c r="AG34" s="306"/>
      <c r="AH34" s="307"/>
      <c r="AI34" s="308"/>
      <c r="AJ34" s="308"/>
    </row>
    <row r="35" spans="1:36" s="309" customFormat="1" ht="18" customHeight="1">
      <c r="A35" s="301"/>
      <c r="B35" s="302"/>
      <c r="C35" s="302"/>
      <c r="D35" s="302"/>
      <c r="E35" s="318"/>
      <c r="F35" s="316"/>
      <c r="G35" s="212"/>
      <c r="H35" s="314"/>
      <c r="I35" s="303"/>
      <c r="J35" s="321"/>
      <c r="K35" s="304"/>
      <c r="L35" s="303"/>
      <c r="M35" s="303"/>
      <c r="N35" s="304"/>
      <c r="O35" s="303"/>
      <c r="P35" s="303"/>
      <c r="Q35" s="303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5"/>
      <c r="AE35" s="305"/>
      <c r="AF35" s="306"/>
      <c r="AG35" s="306"/>
      <c r="AH35" s="307"/>
      <c r="AI35" s="308"/>
      <c r="AJ35" s="308"/>
    </row>
    <row r="36" spans="1:36" s="309" customFormat="1" ht="18" customHeight="1">
      <c r="A36" s="301"/>
      <c r="B36" s="302"/>
      <c r="C36" s="302"/>
      <c r="D36" s="302"/>
      <c r="E36" s="318"/>
      <c r="F36" s="316"/>
      <c r="G36" s="212"/>
      <c r="H36" s="314"/>
      <c r="I36" s="303"/>
      <c r="J36" s="321"/>
      <c r="K36" s="304"/>
      <c r="L36" s="303"/>
      <c r="M36" s="303"/>
      <c r="N36" s="304"/>
      <c r="O36" s="303"/>
      <c r="P36" s="303"/>
      <c r="Q36" s="303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5"/>
      <c r="AE36" s="305"/>
      <c r="AF36" s="306"/>
      <c r="AG36" s="306"/>
      <c r="AH36" s="307"/>
      <c r="AI36" s="308"/>
      <c r="AJ36" s="308"/>
    </row>
    <row r="37" spans="1:36" s="309" customFormat="1" ht="18" customHeight="1">
      <c r="A37" s="301"/>
      <c r="B37" s="302"/>
      <c r="C37" s="302"/>
      <c r="D37" s="302"/>
      <c r="E37" s="318"/>
      <c r="F37" s="316"/>
      <c r="G37" s="212"/>
      <c r="H37" s="314"/>
      <c r="I37" s="303"/>
      <c r="J37" s="321"/>
      <c r="K37" s="304"/>
      <c r="L37" s="303"/>
      <c r="M37" s="303"/>
      <c r="N37" s="304"/>
      <c r="O37" s="303"/>
      <c r="P37" s="303"/>
      <c r="Q37" s="303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5"/>
      <c r="AE37" s="305"/>
      <c r="AF37" s="306"/>
      <c r="AG37" s="306"/>
      <c r="AH37" s="307"/>
      <c r="AI37" s="308"/>
      <c r="AJ37" s="308"/>
    </row>
    <row r="38" spans="1:36" s="280" customFormat="1" ht="21" customHeight="1">
      <c r="A38" s="287"/>
      <c r="B38" s="285"/>
      <c r="C38" s="286"/>
      <c r="D38" s="276" t="s">
        <v>275</v>
      </c>
      <c r="E38" s="319"/>
      <c r="F38" s="317"/>
      <c r="G38" s="288"/>
      <c r="H38" s="315"/>
      <c r="I38" s="288"/>
      <c r="J38" s="322">
        <f aca="true" t="shared" si="0" ref="J38:AC38">SUM(J8:J37)</f>
        <v>0</v>
      </c>
      <c r="K38" s="289">
        <f t="shared" si="0"/>
        <v>0</v>
      </c>
      <c r="L38" s="289">
        <f t="shared" si="0"/>
        <v>0</v>
      </c>
      <c r="M38" s="289">
        <f t="shared" si="0"/>
        <v>0</v>
      </c>
      <c r="N38" s="289">
        <f t="shared" si="0"/>
        <v>0</v>
      </c>
      <c r="O38" s="289">
        <f t="shared" si="0"/>
        <v>0</v>
      </c>
      <c r="P38" s="289">
        <f t="shared" si="0"/>
        <v>0</v>
      </c>
      <c r="Q38" s="289">
        <f t="shared" si="0"/>
        <v>0</v>
      </c>
      <c r="R38" s="289">
        <f t="shared" si="0"/>
        <v>0</v>
      </c>
      <c r="S38" s="289">
        <f t="shared" si="0"/>
        <v>0</v>
      </c>
      <c r="T38" s="289">
        <f t="shared" si="0"/>
        <v>0</v>
      </c>
      <c r="U38" s="289">
        <f t="shared" si="0"/>
        <v>0</v>
      </c>
      <c r="V38" s="289">
        <f t="shared" si="0"/>
        <v>0</v>
      </c>
      <c r="W38" s="289">
        <f t="shared" si="0"/>
        <v>0</v>
      </c>
      <c r="X38" s="289">
        <f t="shared" si="0"/>
        <v>0</v>
      </c>
      <c r="Y38" s="289">
        <f t="shared" si="0"/>
        <v>0</v>
      </c>
      <c r="Z38" s="289">
        <f t="shared" si="0"/>
        <v>0</v>
      </c>
      <c r="AA38" s="289">
        <f t="shared" si="0"/>
        <v>0</v>
      </c>
      <c r="AB38" s="289">
        <f t="shared" si="0"/>
        <v>0</v>
      </c>
      <c r="AC38" s="289">
        <f t="shared" si="0"/>
        <v>0</v>
      </c>
      <c r="AD38" s="276"/>
      <c r="AE38" s="276"/>
      <c r="AF38" s="277"/>
      <c r="AG38" s="277"/>
      <c r="AH38" s="278"/>
      <c r="AI38" s="279"/>
      <c r="AJ38" s="279"/>
    </row>
    <row r="39" spans="1:36" s="280" customFormat="1" ht="15" customHeight="1">
      <c r="A39" s="274"/>
      <c r="B39" s="275"/>
      <c r="C39" s="275"/>
      <c r="D39" s="281"/>
      <c r="E39" s="275"/>
      <c r="F39" s="282"/>
      <c r="G39" s="283"/>
      <c r="H39" s="283"/>
      <c r="I39" s="283"/>
      <c r="J39" s="323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5"/>
      <c r="AE39" s="285"/>
      <c r="AF39" s="285"/>
      <c r="AG39" s="285"/>
      <c r="AH39" s="286"/>
      <c r="AI39" s="279"/>
      <c r="AJ39" s="279"/>
    </row>
    <row r="40" spans="1:36" ht="15" customHeight="1">
      <c r="A40" s="139"/>
      <c r="B40" s="155" t="str">
        <f>CONCATENATE("Kurumumuz personelinin ",TEXT(BİLGİLER!I15,"gg.aa.yyyyy")," tarihinden geçerli ",BİLGİLER!I10," engelli indirim farkı olarak","=",yaziylE(AC38),"="," tahakkuk ettirilmiştir.")</f>
        <v>Kurumumuz personelinin 11.04.2017 tarihinden geçerli Gelir Vergisi Tevkifatı engelli indirim farkı olarak=00 TL  00 Kr= tahakkuk ettirilmiştir.</v>
      </c>
      <c r="C40" s="140"/>
      <c r="D40" s="141"/>
      <c r="E40" s="130"/>
      <c r="F40" s="130"/>
      <c r="G40" s="130"/>
      <c r="H40" s="130"/>
      <c r="I40" s="130"/>
      <c r="J40" s="130"/>
      <c r="K40" s="130"/>
      <c r="L40" s="130"/>
      <c r="M40" s="130"/>
      <c r="N40" s="142"/>
      <c r="O40" s="142"/>
      <c r="P40" s="142"/>
      <c r="Q40" s="142"/>
      <c r="R40" s="142"/>
      <c r="S40" s="140"/>
      <c r="T40" s="140"/>
      <c r="U40" s="140"/>
      <c r="V40" s="140"/>
      <c r="W40" s="140"/>
      <c r="X40" s="140"/>
      <c r="Y40" s="140"/>
      <c r="Z40" s="140"/>
      <c r="AA40" s="140"/>
      <c r="AB40" s="142"/>
      <c r="AC40" s="143"/>
      <c r="AD40" s="143"/>
      <c r="AE40" s="143"/>
      <c r="AF40" s="386" t="str">
        <f>MENÜ!K28</f>
        <v>2017-3</v>
      </c>
      <c r="AG40" s="143"/>
      <c r="AH40" s="144"/>
      <c r="AI40" s="28"/>
      <c r="AJ40" s="28"/>
    </row>
    <row r="41" spans="1:36" ht="5.25" customHeight="1">
      <c r="A41" s="35"/>
      <c r="B41" s="129"/>
      <c r="C41" s="36"/>
      <c r="D41" s="41"/>
      <c r="E41" s="131"/>
      <c r="F41" s="131"/>
      <c r="G41" s="131"/>
      <c r="H41" s="131"/>
      <c r="I41" s="131"/>
      <c r="J41" s="131"/>
      <c r="K41" s="131"/>
      <c r="L41" s="131"/>
      <c r="M41" s="131"/>
      <c r="N41" s="37"/>
      <c r="O41" s="37"/>
      <c r="P41" s="37"/>
      <c r="Q41" s="37"/>
      <c r="R41" s="37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 s="38"/>
      <c r="AD41" s="38"/>
      <c r="AE41" s="38"/>
      <c r="AF41" s="38"/>
      <c r="AG41" s="38"/>
      <c r="AH41" s="39"/>
      <c r="AI41" s="28"/>
      <c r="AJ41" s="28"/>
    </row>
    <row r="42" spans="1:36" ht="15" customHeight="1">
      <c r="A42" s="35"/>
      <c r="B42" s="36"/>
      <c r="C42" s="36"/>
      <c r="D42" s="19"/>
      <c r="E42" s="36"/>
      <c r="F42" s="36"/>
      <c r="G42" s="36"/>
      <c r="H42" s="36"/>
      <c r="I42" s="36"/>
      <c r="J42" s="36"/>
      <c r="K42" s="41"/>
      <c r="L42" s="41"/>
      <c r="M42" s="41"/>
      <c r="N42" s="36"/>
      <c r="O42" s="36"/>
      <c r="P42" s="36"/>
      <c r="Q42" s="566">
        <v>42986</v>
      </c>
      <c r="R42" s="566"/>
      <c r="S42" s="566"/>
      <c r="T42" s="41"/>
      <c r="U42" s="41"/>
      <c r="V42" s="41"/>
      <c r="W42" s="41"/>
      <c r="X42" s="41"/>
      <c r="Y42" s="41"/>
      <c r="Z42" s="41"/>
      <c r="AA42" s="41"/>
      <c r="AB42" s="37"/>
      <c r="AC42" s="38"/>
      <c r="AD42" s="38"/>
      <c r="AE42" s="38"/>
      <c r="AF42" s="38"/>
      <c r="AG42" s="38"/>
      <c r="AH42" s="39"/>
      <c r="AI42" s="28"/>
      <c r="AJ42" s="28"/>
    </row>
    <row r="43" spans="1:36" ht="15" customHeight="1">
      <c r="A43" s="40"/>
      <c r="B43" s="36"/>
      <c r="C43" s="38"/>
      <c r="D43" s="45" t="s">
        <v>88</v>
      </c>
      <c r="E43" s="106"/>
      <c r="F43" s="109"/>
      <c r="G43" s="110"/>
      <c r="H43" s="110"/>
      <c r="I43" s="110"/>
      <c r="J43" s="11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8"/>
      <c r="X43" s="312" t="s">
        <v>296</v>
      </c>
      <c r="Y43" s="38"/>
      <c r="Z43" s="38"/>
      <c r="AA43" s="38"/>
      <c r="AB43" s="38"/>
      <c r="AC43" s="38"/>
      <c r="AD43" s="38"/>
      <c r="AE43" s="38"/>
      <c r="AF43" s="38"/>
      <c r="AG43" s="38"/>
      <c r="AH43" s="39"/>
      <c r="AI43" s="28"/>
      <c r="AJ43" s="28"/>
    </row>
    <row r="44" spans="1:36" ht="15" customHeight="1">
      <c r="A44" s="40"/>
      <c r="B44" s="36"/>
      <c r="C44" s="38"/>
      <c r="D44" s="108" t="s">
        <v>84</v>
      </c>
      <c r="E44" s="310" t="s">
        <v>380</v>
      </c>
      <c r="F44" s="36"/>
      <c r="G44" s="106"/>
      <c r="H44" s="106"/>
      <c r="I44" s="106"/>
      <c r="J44" s="106"/>
      <c r="K44" s="41"/>
      <c r="L44" s="41"/>
      <c r="M44" s="41"/>
      <c r="N44" s="106"/>
      <c r="O44" s="106"/>
      <c r="P44" s="106"/>
      <c r="Q44" s="106"/>
      <c r="R44" s="36" t="s">
        <v>93</v>
      </c>
      <c r="S44" s="41"/>
      <c r="T44" s="41"/>
      <c r="U44" s="41"/>
      <c r="V44" s="41"/>
      <c r="W44" s="37"/>
      <c r="X44" s="108" t="s">
        <v>84</v>
      </c>
      <c r="Y44" s="310" t="s">
        <v>377</v>
      </c>
      <c r="Z44" s="37"/>
      <c r="AA44" s="37"/>
      <c r="AB44" s="41"/>
      <c r="AC44" s="38"/>
      <c r="AD44" s="38"/>
      <c r="AE44" s="38"/>
      <c r="AF44" s="38"/>
      <c r="AG44" s="38"/>
      <c r="AH44" s="39"/>
      <c r="AI44" s="28"/>
      <c r="AJ44" s="28"/>
    </row>
    <row r="45" spans="1:36" ht="15" customHeight="1">
      <c r="A45" s="40"/>
      <c r="B45" s="36"/>
      <c r="C45" s="38"/>
      <c r="D45" s="108" t="s">
        <v>85</v>
      </c>
      <c r="E45" s="311" t="s">
        <v>89</v>
      </c>
      <c r="F45" s="36"/>
      <c r="G45" s="106"/>
      <c r="H45" s="106"/>
      <c r="I45" s="106"/>
      <c r="J45" s="106"/>
      <c r="K45" s="41"/>
      <c r="L45" s="41"/>
      <c r="M45" s="41"/>
      <c r="N45" s="106"/>
      <c r="O45" s="36"/>
      <c r="P45" s="36"/>
      <c r="Q45" s="36"/>
      <c r="R45" s="41"/>
      <c r="S45" s="41"/>
      <c r="T45" s="41"/>
      <c r="U45" s="41"/>
      <c r="V45" s="41"/>
      <c r="W45" s="46"/>
      <c r="X45" s="108" t="s">
        <v>85</v>
      </c>
      <c r="Y45" s="311" t="s">
        <v>276</v>
      </c>
      <c r="Z45" s="46"/>
      <c r="AA45" s="46"/>
      <c r="AB45" s="41"/>
      <c r="AC45" s="38"/>
      <c r="AD45" s="38"/>
      <c r="AE45" s="38"/>
      <c r="AF45" s="38"/>
      <c r="AG45" s="38"/>
      <c r="AH45" s="39"/>
      <c r="AI45" s="28"/>
      <c r="AJ45" s="28"/>
    </row>
    <row r="46" spans="1:36" ht="15" customHeight="1">
      <c r="A46" s="40"/>
      <c r="B46" s="36"/>
      <c r="C46" s="38"/>
      <c r="D46" s="108"/>
      <c r="E46" s="320"/>
      <c r="F46" s="36"/>
      <c r="G46" s="106"/>
      <c r="H46" s="106"/>
      <c r="I46" s="106"/>
      <c r="J46" s="106"/>
      <c r="K46" s="41"/>
      <c r="L46" s="41"/>
      <c r="M46" s="41"/>
      <c r="N46" s="36"/>
      <c r="O46" s="36"/>
      <c r="P46" s="36"/>
      <c r="Q46" s="36"/>
      <c r="R46" s="41"/>
      <c r="S46" s="41"/>
      <c r="T46" s="41"/>
      <c r="U46" s="41"/>
      <c r="V46" s="41"/>
      <c r="W46" s="108"/>
      <c r="X46" s="108"/>
      <c r="Y46" s="108"/>
      <c r="Z46" s="108"/>
      <c r="AA46" s="108"/>
      <c r="AB46" s="46"/>
      <c r="AC46" s="38"/>
      <c r="AD46" s="38"/>
      <c r="AE46" s="38"/>
      <c r="AF46" s="38"/>
      <c r="AG46" s="38"/>
      <c r="AH46" s="39"/>
      <c r="AI46" s="28"/>
      <c r="AJ46" s="28"/>
    </row>
    <row r="47" spans="1:36" ht="15" customHeight="1">
      <c r="A47" s="40"/>
      <c r="B47" s="36"/>
      <c r="C47" s="38"/>
      <c r="D47" s="108" t="s">
        <v>86</v>
      </c>
      <c r="E47" s="320"/>
      <c r="F47" s="36"/>
      <c r="G47" s="106"/>
      <c r="H47" s="106"/>
      <c r="I47" s="106"/>
      <c r="J47" s="106"/>
      <c r="K47" s="41"/>
      <c r="L47" s="41"/>
      <c r="M47" s="41"/>
      <c r="N47" s="36"/>
      <c r="O47" s="36"/>
      <c r="P47" s="36"/>
      <c r="Q47" s="36"/>
      <c r="R47" s="41"/>
      <c r="S47" s="41"/>
      <c r="T47" s="41"/>
      <c r="U47" s="41"/>
      <c r="V47" s="41"/>
      <c r="W47" s="108"/>
      <c r="X47" s="108" t="s">
        <v>86</v>
      </c>
      <c r="Y47" s="108"/>
      <c r="Z47" s="108"/>
      <c r="AA47" s="108"/>
      <c r="AB47" s="46"/>
      <c r="AC47" s="38"/>
      <c r="AD47" s="38"/>
      <c r="AE47" s="38"/>
      <c r="AF47" s="38"/>
      <c r="AG47" s="38"/>
      <c r="AH47" s="39"/>
      <c r="AI47" s="28"/>
      <c r="AJ47" s="28"/>
    </row>
    <row r="48" spans="1:36" ht="15" customHeight="1">
      <c r="A48" s="40"/>
      <c r="B48" s="36"/>
      <c r="C48" s="38"/>
      <c r="D48" s="108"/>
      <c r="E48" s="320"/>
      <c r="F48" s="36"/>
      <c r="G48" s="106"/>
      <c r="H48" s="106"/>
      <c r="I48" s="106"/>
      <c r="J48" s="106"/>
      <c r="K48" s="41"/>
      <c r="L48" s="41"/>
      <c r="M48" s="41"/>
      <c r="N48" s="36"/>
      <c r="O48" s="36"/>
      <c r="P48" s="36"/>
      <c r="Q48" s="36"/>
      <c r="R48" s="41"/>
      <c r="S48" s="41"/>
      <c r="T48" s="41"/>
      <c r="U48" s="41"/>
      <c r="V48" s="41"/>
      <c r="W48" s="108"/>
      <c r="X48" s="108"/>
      <c r="Y48" s="108"/>
      <c r="Z48" s="108"/>
      <c r="AA48" s="108"/>
      <c r="AB48" s="46"/>
      <c r="AC48" s="38"/>
      <c r="AD48" s="38"/>
      <c r="AE48" s="38"/>
      <c r="AF48" s="38"/>
      <c r="AG48" s="38"/>
      <c r="AH48" s="39"/>
      <c r="AI48" s="28"/>
      <c r="AJ48" s="28"/>
    </row>
    <row r="49" spans="1:36" ht="15" customHeight="1">
      <c r="A49" s="47" t="s">
        <v>75</v>
      </c>
      <c r="B49" s="43"/>
      <c r="C49" s="42"/>
      <c r="D49" s="44"/>
      <c r="E49" s="105"/>
      <c r="F49" s="43"/>
      <c r="G49" s="105"/>
      <c r="H49" s="105"/>
      <c r="I49" s="105"/>
      <c r="J49" s="105"/>
      <c r="K49" s="44"/>
      <c r="L49" s="44"/>
      <c r="M49" s="44"/>
      <c r="N49" s="105"/>
      <c r="O49" s="105"/>
      <c r="P49" s="105"/>
      <c r="Q49" s="105"/>
      <c r="R49" s="44"/>
      <c r="S49" s="44"/>
      <c r="T49" s="44"/>
      <c r="U49" s="44"/>
      <c r="V49" s="44"/>
      <c r="W49" s="145"/>
      <c r="X49" s="145"/>
      <c r="Y49" s="145"/>
      <c r="Z49" s="145"/>
      <c r="AA49" s="145"/>
      <c r="AB49" s="42"/>
      <c r="AC49" s="42"/>
      <c r="AD49" s="42"/>
      <c r="AE49" s="42"/>
      <c r="AF49" s="42"/>
      <c r="AG49" s="42"/>
      <c r="AH49" s="48"/>
      <c r="AI49" s="28"/>
      <c r="AJ49" s="28"/>
    </row>
    <row r="50" spans="2:36" ht="12.75">
      <c r="B50" s="49"/>
      <c r="C50" s="28"/>
      <c r="D50" s="28"/>
      <c r="E50" s="49"/>
      <c r="F50" s="49"/>
      <c r="G50" s="49"/>
      <c r="H50" s="49"/>
      <c r="I50" s="49"/>
      <c r="J50" s="49"/>
      <c r="K50" s="28"/>
      <c r="L50" s="28"/>
      <c r="M50" s="28"/>
      <c r="N50" s="49"/>
      <c r="O50" s="49"/>
      <c r="P50" s="49"/>
      <c r="Q50" s="4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2.75">
      <c r="A51" s="28"/>
      <c r="B51" s="49"/>
      <c r="C51" s="28"/>
      <c r="D51" s="28"/>
      <c r="E51" s="49"/>
      <c r="F51" s="49"/>
      <c r="G51" s="49"/>
      <c r="H51" s="49"/>
      <c r="I51" s="49"/>
      <c r="J51" s="49"/>
      <c r="K51" s="28"/>
      <c r="L51" s="28"/>
      <c r="M51" s="28"/>
      <c r="N51" s="49"/>
      <c r="O51" s="49"/>
      <c r="P51" s="49"/>
      <c r="Q51" s="4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ht="12.75">
      <c r="A52" s="28"/>
      <c r="B52" s="49"/>
      <c r="C52" s="28"/>
      <c r="D52" s="28"/>
      <c r="E52" s="49"/>
      <c r="F52" s="49"/>
      <c r="G52" s="49"/>
      <c r="H52" s="49"/>
      <c r="I52" s="49"/>
      <c r="J52" s="49"/>
      <c r="K52" s="28"/>
      <c r="L52" s="28"/>
      <c r="M52" s="28"/>
      <c r="N52" s="49"/>
      <c r="O52" s="49"/>
      <c r="P52" s="49"/>
      <c r="Q52" s="4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ht="12.75">
      <c r="A53" s="28"/>
      <c r="B53" s="49"/>
      <c r="C53" s="28"/>
      <c r="D53" s="28"/>
      <c r="E53" s="49"/>
      <c r="F53" s="49"/>
      <c r="G53" s="49"/>
      <c r="H53" s="49"/>
      <c r="I53" s="49"/>
      <c r="J53" s="49"/>
      <c r="K53" s="28"/>
      <c r="L53" s="28"/>
      <c r="M53" s="28"/>
      <c r="N53" s="49"/>
      <c r="O53" s="49"/>
      <c r="P53" s="49"/>
      <c r="Q53" s="4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</sheetData>
  <sheetProtection sheet="1" objects="1" scenarios="1"/>
  <mergeCells count="22">
    <mergeCell ref="AE4:AH6"/>
    <mergeCell ref="AB5:AB6"/>
    <mergeCell ref="S5:T5"/>
    <mergeCell ref="G4:Y4"/>
    <mergeCell ref="Z4:AB4"/>
    <mergeCell ref="W5:X5"/>
    <mergeCell ref="Z5:Z6"/>
    <mergeCell ref="AA5:AA6"/>
    <mergeCell ref="AC3:AD3"/>
    <mergeCell ref="Q42:S42"/>
    <mergeCell ref="B5:B6"/>
    <mergeCell ref="Q5:R5"/>
    <mergeCell ref="B4:F4"/>
    <mergeCell ref="C5:C6"/>
    <mergeCell ref="A1:AB1"/>
    <mergeCell ref="Y5:Y6"/>
    <mergeCell ref="K5:O5"/>
    <mergeCell ref="P5:P6"/>
    <mergeCell ref="F5:F6"/>
    <mergeCell ref="D5:D6"/>
    <mergeCell ref="E5:E6"/>
    <mergeCell ref="U5:V5"/>
  </mergeCells>
  <printOptions horizontalCentered="1" verticalCentered="1"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7"/>
  <dimension ref="A1:G53"/>
  <sheetViews>
    <sheetView showGridLines="0" zoomScalePageLayoutView="0" workbookViewId="0" topLeftCell="A2">
      <selection activeCell="I13" sqref="I13"/>
    </sheetView>
  </sheetViews>
  <sheetFormatPr defaultColWidth="9.140625" defaultRowHeight="12.75"/>
  <cols>
    <col min="1" max="1" width="4.00390625" style="215" customWidth="1"/>
    <col min="2" max="2" width="13.421875" style="215" customWidth="1"/>
    <col min="3" max="3" width="10.7109375" style="215" customWidth="1"/>
    <col min="4" max="4" width="12.421875" style="215" customWidth="1"/>
    <col min="5" max="5" width="17.421875" style="215" customWidth="1"/>
    <col min="6" max="6" width="27.28125" style="215" customWidth="1"/>
    <col min="7" max="7" width="11.8515625" style="215" customWidth="1"/>
    <col min="8" max="16384" width="9.140625" style="215" customWidth="1"/>
  </cols>
  <sheetData>
    <row r="1" spans="1:7" ht="12.75">
      <c r="A1" s="591" t="s">
        <v>243</v>
      </c>
      <c r="B1" s="591"/>
      <c r="C1" s="591"/>
      <c r="D1" s="591"/>
      <c r="E1" s="591"/>
      <c r="F1" s="591"/>
      <c r="G1" s="591"/>
    </row>
    <row r="2" spans="6:7" ht="12.75">
      <c r="F2" s="216" t="s">
        <v>94</v>
      </c>
      <c r="G2" s="214">
        <v>1</v>
      </c>
    </row>
    <row r="3" spans="1:7" ht="29.25" customHeight="1">
      <c r="A3" s="580" t="s">
        <v>244</v>
      </c>
      <c r="B3" s="580"/>
      <c r="C3" s="580"/>
      <c r="D3" s="581" t="s">
        <v>370</v>
      </c>
      <c r="E3" s="582"/>
      <c r="F3" s="217" t="s">
        <v>245</v>
      </c>
      <c r="G3" s="218">
        <v>60103</v>
      </c>
    </row>
    <row r="4" spans="1:7" ht="26.25" customHeight="1">
      <c r="A4" s="580" t="s">
        <v>246</v>
      </c>
      <c r="B4" s="580"/>
      <c r="C4" s="580"/>
      <c r="D4" s="583" t="s">
        <v>362</v>
      </c>
      <c r="E4" s="582"/>
      <c r="F4" s="217" t="s">
        <v>247</v>
      </c>
      <c r="G4" s="218">
        <v>161</v>
      </c>
    </row>
    <row r="5" spans="1:7" ht="21.75" customHeight="1">
      <c r="A5" s="580" t="s">
        <v>248</v>
      </c>
      <c r="B5" s="580"/>
      <c r="C5" s="580"/>
      <c r="D5" s="583" t="s">
        <v>409</v>
      </c>
      <c r="E5" s="582"/>
      <c r="F5" s="217" t="s">
        <v>249</v>
      </c>
      <c r="G5" s="258" t="s">
        <v>365</v>
      </c>
    </row>
    <row r="6" spans="1:7" ht="23.25" customHeight="1">
      <c r="A6" s="580" t="s">
        <v>250</v>
      </c>
      <c r="B6" s="580"/>
      <c r="C6" s="580"/>
      <c r="D6" s="585">
        <v>2017</v>
      </c>
      <c r="E6" s="586"/>
      <c r="F6" s="217" t="s">
        <v>251</v>
      </c>
      <c r="G6" s="259" t="s">
        <v>234</v>
      </c>
    </row>
    <row r="7" spans="1:5" ht="20.25" customHeight="1">
      <c r="A7" s="579"/>
      <c r="B7" s="579"/>
      <c r="C7" s="579"/>
      <c r="D7" s="579"/>
      <c r="E7" s="219" t="s">
        <v>252</v>
      </c>
    </row>
    <row r="8" spans="1:7" ht="42" customHeight="1">
      <c r="A8" s="217" t="s">
        <v>146</v>
      </c>
      <c r="B8" s="217" t="s">
        <v>253</v>
      </c>
      <c r="C8" s="587" t="s">
        <v>74</v>
      </c>
      <c r="D8" s="587"/>
      <c r="E8" s="220" t="s">
        <v>254</v>
      </c>
      <c r="F8" s="220" t="s">
        <v>255</v>
      </c>
      <c r="G8" s="234" t="s">
        <v>268</v>
      </c>
    </row>
    <row r="9" spans="1:7" ht="12.75">
      <c r="A9" s="221"/>
      <c r="B9" s="222"/>
      <c r="C9" s="584"/>
      <c r="D9" s="584"/>
      <c r="E9" s="224" t="s">
        <v>256</v>
      </c>
      <c r="F9" s="225"/>
      <c r="G9" s="226"/>
    </row>
    <row r="10" spans="1:7" ht="12.75">
      <c r="A10" s="221"/>
      <c r="B10" s="222"/>
      <c r="C10" s="584"/>
      <c r="D10" s="584"/>
      <c r="E10" s="227"/>
      <c r="F10" s="223"/>
      <c r="G10" s="228"/>
    </row>
    <row r="11" spans="1:7" ht="12.75">
      <c r="A11" s="221"/>
      <c r="B11" s="222"/>
      <c r="C11" s="584"/>
      <c r="D11" s="584"/>
      <c r="E11" s="227"/>
      <c r="F11" s="223"/>
      <c r="G11" s="228"/>
    </row>
    <row r="12" spans="1:7" ht="12.75">
      <c r="A12" s="221"/>
      <c r="B12" s="222"/>
      <c r="C12" s="584"/>
      <c r="D12" s="584"/>
      <c r="E12" s="227"/>
      <c r="F12" s="223"/>
      <c r="G12" s="228"/>
    </row>
    <row r="13" spans="1:7" ht="12.75">
      <c r="A13" s="221"/>
      <c r="B13" s="222"/>
      <c r="C13" s="584"/>
      <c r="D13" s="584"/>
      <c r="E13" s="227"/>
      <c r="F13" s="223"/>
      <c r="G13" s="228"/>
    </row>
    <row r="14" spans="1:7" ht="12.75">
      <c r="A14" s="221"/>
      <c r="B14" s="222"/>
      <c r="C14" s="584"/>
      <c r="D14" s="584"/>
      <c r="E14" s="227"/>
      <c r="F14" s="223"/>
      <c r="G14" s="228"/>
    </row>
    <row r="15" spans="1:7" ht="12.75">
      <c r="A15" s="221"/>
      <c r="B15" s="222"/>
      <c r="C15" s="584"/>
      <c r="D15" s="584"/>
      <c r="E15" s="227"/>
      <c r="F15" s="223"/>
      <c r="G15" s="228"/>
    </row>
    <row r="16" spans="1:7" ht="12.75">
      <c r="A16" s="221"/>
      <c r="B16" s="222"/>
      <c r="C16" s="584"/>
      <c r="D16" s="584"/>
      <c r="E16" s="227"/>
      <c r="F16" s="223"/>
      <c r="G16" s="228"/>
    </row>
    <row r="17" spans="1:7" ht="12.75">
      <c r="A17" s="221"/>
      <c r="B17" s="222"/>
      <c r="C17" s="584"/>
      <c r="D17" s="584"/>
      <c r="E17" s="227"/>
      <c r="F17" s="223"/>
      <c r="G17" s="228"/>
    </row>
    <row r="18" spans="1:7" ht="12.75">
      <c r="A18" s="221"/>
      <c r="B18" s="222"/>
      <c r="C18" s="584"/>
      <c r="D18" s="584"/>
      <c r="E18" s="227"/>
      <c r="F18" s="223"/>
      <c r="G18" s="228"/>
    </row>
    <row r="19" spans="1:7" ht="12.75">
      <c r="A19" s="221"/>
      <c r="B19" s="222"/>
      <c r="C19" s="584"/>
      <c r="D19" s="584"/>
      <c r="E19" s="227"/>
      <c r="F19" s="223"/>
      <c r="G19" s="228"/>
    </row>
    <row r="20" spans="1:7" ht="12.75">
      <c r="A20" s="221"/>
      <c r="B20" s="222"/>
      <c r="C20" s="584"/>
      <c r="D20" s="584"/>
      <c r="E20" s="227"/>
      <c r="F20" s="223"/>
      <c r="G20" s="228"/>
    </row>
    <row r="21" spans="1:7" ht="12.75">
      <c r="A21" s="221"/>
      <c r="B21" s="222"/>
      <c r="C21" s="584"/>
      <c r="D21" s="584"/>
      <c r="E21" s="227"/>
      <c r="F21" s="223"/>
      <c r="G21" s="228"/>
    </row>
    <row r="22" spans="1:7" ht="12.75">
      <c r="A22" s="221"/>
      <c r="B22" s="222"/>
      <c r="C22" s="584"/>
      <c r="D22" s="584"/>
      <c r="E22" s="227"/>
      <c r="F22" s="223"/>
      <c r="G22" s="228"/>
    </row>
    <row r="23" spans="1:7" ht="12.75">
      <c r="A23" s="221"/>
      <c r="B23" s="222"/>
      <c r="C23" s="584"/>
      <c r="D23" s="584"/>
      <c r="E23" s="227"/>
      <c r="F23" s="223"/>
      <c r="G23" s="228"/>
    </row>
    <row r="24" spans="1:7" ht="12.75">
      <c r="A24" s="221"/>
      <c r="B24" s="222"/>
      <c r="C24" s="584"/>
      <c r="D24" s="584"/>
      <c r="E24" s="227"/>
      <c r="F24" s="223"/>
      <c r="G24" s="228"/>
    </row>
    <row r="25" spans="1:7" ht="12.75">
      <c r="A25" s="221"/>
      <c r="B25" s="222"/>
      <c r="C25" s="584"/>
      <c r="D25" s="584"/>
      <c r="E25" s="227"/>
      <c r="F25" s="223"/>
      <c r="G25" s="228"/>
    </row>
    <row r="26" spans="1:7" ht="12.75">
      <c r="A26" s="221"/>
      <c r="B26" s="222"/>
      <c r="C26" s="584"/>
      <c r="D26" s="584"/>
      <c r="E26" s="227"/>
      <c r="F26" s="223"/>
      <c r="G26" s="228"/>
    </row>
    <row r="27" spans="1:7" ht="12.75">
      <c r="A27" s="221"/>
      <c r="B27" s="222"/>
      <c r="C27" s="584"/>
      <c r="D27" s="584"/>
      <c r="E27" s="227"/>
      <c r="F27" s="223"/>
      <c r="G27" s="228"/>
    </row>
    <row r="28" spans="1:7" ht="12.75">
      <c r="A28" s="221"/>
      <c r="B28" s="222"/>
      <c r="C28" s="584"/>
      <c r="D28" s="584"/>
      <c r="E28" s="227"/>
      <c r="F28" s="223"/>
      <c r="G28" s="228"/>
    </row>
    <row r="29" spans="1:7" ht="12.75">
      <c r="A29" s="221"/>
      <c r="B29" s="222"/>
      <c r="C29" s="584"/>
      <c r="D29" s="584"/>
      <c r="E29" s="227"/>
      <c r="F29" s="223"/>
      <c r="G29" s="228"/>
    </row>
    <row r="30" spans="1:7" ht="12.75">
      <c r="A30" s="221"/>
      <c r="B30" s="222"/>
      <c r="C30" s="584"/>
      <c r="D30" s="584"/>
      <c r="E30" s="227"/>
      <c r="F30" s="223"/>
      <c r="G30" s="228"/>
    </row>
    <row r="31" spans="1:7" ht="12.75">
      <c r="A31" s="221"/>
      <c r="B31" s="222"/>
      <c r="C31" s="584"/>
      <c r="D31" s="584"/>
      <c r="E31" s="227"/>
      <c r="F31" s="223"/>
      <c r="G31" s="228"/>
    </row>
    <row r="32" spans="1:7" ht="12.75">
      <c r="A32" s="221"/>
      <c r="B32" s="222"/>
      <c r="C32" s="584"/>
      <c r="D32" s="584"/>
      <c r="E32" s="227"/>
      <c r="F32" s="223"/>
      <c r="G32" s="228"/>
    </row>
    <row r="33" spans="1:7" ht="12.75">
      <c r="A33" s="221"/>
      <c r="B33" s="222"/>
      <c r="C33" s="584"/>
      <c r="D33" s="584"/>
      <c r="E33" s="227"/>
      <c r="F33" s="223"/>
      <c r="G33" s="228"/>
    </row>
    <row r="34" spans="1:7" ht="12.75">
      <c r="A34" s="221"/>
      <c r="B34" s="222"/>
      <c r="C34" s="584"/>
      <c r="D34" s="584"/>
      <c r="E34" s="227"/>
      <c r="F34" s="223"/>
      <c r="G34" s="228"/>
    </row>
    <row r="35" spans="1:7" ht="12.75">
      <c r="A35" s="221"/>
      <c r="B35" s="222"/>
      <c r="C35" s="584"/>
      <c r="D35" s="584"/>
      <c r="E35" s="227"/>
      <c r="F35" s="223"/>
      <c r="G35" s="228"/>
    </row>
    <row r="36" spans="1:7" ht="12.75">
      <c r="A36" s="221"/>
      <c r="B36" s="222"/>
      <c r="C36" s="584"/>
      <c r="D36" s="584"/>
      <c r="E36" s="227"/>
      <c r="F36" s="223"/>
      <c r="G36" s="228"/>
    </row>
    <row r="37" spans="1:7" ht="12.75">
      <c r="A37" s="221"/>
      <c r="B37" s="222"/>
      <c r="C37" s="584"/>
      <c r="D37" s="584"/>
      <c r="E37" s="227"/>
      <c r="F37" s="223"/>
      <c r="G37" s="228"/>
    </row>
    <row r="38" spans="1:7" ht="12.75">
      <c r="A38" s="221"/>
      <c r="B38" s="222"/>
      <c r="C38" s="584"/>
      <c r="D38" s="584"/>
      <c r="E38" s="227"/>
      <c r="F38" s="223"/>
      <c r="G38" s="228"/>
    </row>
    <row r="39" spans="1:7" ht="12.75">
      <c r="A39" s="221"/>
      <c r="B39" s="222"/>
      <c r="C39" s="584"/>
      <c r="D39" s="584"/>
      <c r="E39" s="227"/>
      <c r="F39" s="223"/>
      <c r="G39" s="228"/>
    </row>
    <row r="40" spans="1:7" ht="18.75" customHeight="1">
      <c r="A40" s="229"/>
      <c r="B40" s="592" t="s">
        <v>257</v>
      </c>
      <c r="C40" s="593"/>
      <c r="D40" s="593"/>
      <c r="E40" s="593"/>
      <c r="F40" s="593"/>
      <c r="G40" s="252">
        <f>SUM(G9:G39)</f>
        <v>0</v>
      </c>
    </row>
    <row r="41" spans="1:7" ht="12.75">
      <c r="A41" s="253"/>
      <c r="B41" s="578"/>
      <c r="C41" s="578"/>
      <c r="D41" s="578"/>
      <c r="E41" s="578"/>
      <c r="F41" s="578"/>
      <c r="G41" s="254"/>
    </row>
    <row r="42" spans="1:7" ht="12.75">
      <c r="A42" s="255"/>
      <c r="B42" s="256"/>
      <c r="C42" s="256"/>
      <c r="D42" s="256"/>
      <c r="E42" s="257" t="s">
        <v>258</v>
      </c>
      <c r="F42" s="576" t="str">
        <f>yaziylE(G40)</f>
        <v>00 TL  00 Kr</v>
      </c>
      <c r="G42" s="577"/>
    </row>
    <row r="44" spans="2:7" ht="12.75">
      <c r="B44" s="594">
        <v>42986</v>
      </c>
      <c r="C44" s="579"/>
      <c r="D44" s="594">
        <v>42986</v>
      </c>
      <c r="E44" s="579"/>
      <c r="F44" s="240">
        <v>42986</v>
      </c>
      <c r="G44" s="214"/>
    </row>
    <row r="45" spans="2:6" ht="12.75">
      <c r="B45" s="589" t="s">
        <v>259</v>
      </c>
      <c r="C45" s="589"/>
      <c r="D45" s="589" t="s">
        <v>259</v>
      </c>
      <c r="E45" s="589"/>
      <c r="F45" s="238" t="s">
        <v>260</v>
      </c>
    </row>
    <row r="46" spans="2:6" ht="12.75">
      <c r="B46" s="238"/>
      <c r="C46" s="238"/>
      <c r="D46" s="238"/>
      <c r="E46" s="238"/>
      <c r="F46" s="238"/>
    </row>
    <row r="47" spans="2:6" ht="12.75">
      <c r="B47" s="238"/>
      <c r="C47" s="238"/>
      <c r="D47" s="238"/>
      <c r="E47" s="238"/>
      <c r="F47" s="238"/>
    </row>
    <row r="48" spans="2:6" ht="12.75">
      <c r="B48" s="238"/>
      <c r="C48" s="238"/>
      <c r="D48" s="238"/>
      <c r="E48" s="238"/>
      <c r="F48" s="238"/>
    </row>
    <row r="49" spans="2:6" ht="12.75">
      <c r="B49" s="589" t="s">
        <v>261</v>
      </c>
      <c r="C49" s="589"/>
      <c r="D49" s="589" t="s">
        <v>66</v>
      </c>
      <c r="E49" s="589"/>
      <c r="F49" s="238" t="s">
        <v>67</v>
      </c>
    </row>
    <row r="50" spans="2:6" ht="12.75">
      <c r="B50" s="590" t="s">
        <v>380</v>
      </c>
      <c r="C50" s="590"/>
      <c r="D50" s="590" t="s">
        <v>377</v>
      </c>
      <c r="E50" s="590"/>
      <c r="F50" s="239" t="s">
        <v>368</v>
      </c>
    </row>
    <row r="51" spans="2:7" ht="12.75" customHeight="1">
      <c r="B51" s="588" t="s">
        <v>262</v>
      </c>
      <c r="C51" s="588"/>
      <c r="D51" s="588" t="s">
        <v>263</v>
      </c>
      <c r="E51" s="588"/>
      <c r="F51" s="230" t="s">
        <v>263</v>
      </c>
      <c r="G51" s="231"/>
    </row>
    <row r="53" ht="12.75">
      <c r="A53" s="232" t="s">
        <v>264</v>
      </c>
    </row>
  </sheetData>
  <sheetProtection sheet="1" objects="1" scenarios="1"/>
  <mergeCells count="55">
    <mergeCell ref="A1:G1"/>
    <mergeCell ref="D45:E45"/>
    <mergeCell ref="B40:F40"/>
    <mergeCell ref="B45:C45"/>
    <mergeCell ref="B44:C44"/>
    <mergeCell ref="D44:E44"/>
    <mergeCell ref="C37:D37"/>
    <mergeCell ref="C38:D38"/>
    <mergeCell ref="C39:D39"/>
    <mergeCell ref="C33:D33"/>
    <mergeCell ref="C34:D34"/>
    <mergeCell ref="C35:D35"/>
    <mergeCell ref="C36:D36"/>
    <mergeCell ref="B51:C51"/>
    <mergeCell ref="D51:E51"/>
    <mergeCell ref="D49:E49"/>
    <mergeCell ref="D50:E50"/>
    <mergeCell ref="B49:C49"/>
    <mergeCell ref="B50:C50"/>
    <mergeCell ref="C25:D25"/>
    <mergeCell ref="C26:D26"/>
    <mergeCell ref="C27:D27"/>
    <mergeCell ref="C28:D28"/>
    <mergeCell ref="C31:D31"/>
    <mergeCell ref="C32:D32"/>
    <mergeCell ref="C15:D15"/>
    <mergeCell ref="C16:D16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D6:E6"/>
    <mergeCell ref="C8:D8"/>
    <mergeCell ref="C9:D9"/>
    <mergeCell ref="C11:D11"/>
    <mergeCell ref="C12:D12"/>
    <mergeCell ref="C10:D10"/>
    <mergeCell ref="C13:D13"/>
    <mergeCell ref="C14:D14"/>
    <mergeCell ref="F42:G42"/>
    <mergeCell ref="B41:F41"/>
    <mergeCell ref="A7:D7"/>
    <mergeCell ref="A3:C3"/>
    <mergeCell ref="D3:E3"/>
    <mergeCell ref="A4:C4"/>
    <mergeCell ref="D4:E4"/>
    <mergeCell ref="A5:C5"/>
    <mergeCell ref="D5:E5"/>
    <mergeCell ref="A6: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7">
    <tabColor indexed="14"/>
    <pageSetUpPr fitToPage="1"/>
  </sheetPr>
  <dimension ref="B1:AD60"/>
  <sheetViews>
    <sheetView showGridLines="0" workbookViewId="0" topLeftCell="B1">
      <selection activeCell="W4" sqref="W4:X4"/>
    </sheetView>
  </sheetViews>
  <sheetFormatPr defaultColWidth="9.140625" defaultRowHeight="12.75"/>
  <cols>
    <col min="1" max="1" width="1.7109375" style="325" hidden="1" customWidth="1"/>
    <col min="2" max="2" width="7.421875" style="325" customWidth="1"/>
    <col min="3" max="3" width="5.7109375" style="325" customWidth="1"/>
    <col min="4" max="5" width="2.8515625" style="325" customWidth="1"/>
    <col min="6" max="6" width="2.7109375" style="325" customWidth="1"/>
    <col min="7" max="7" width="3.28125" style="325" customWidth="1"/>
    <col min="8" max="9" width="3.00390625" style="325" bestFit="1" customWidth="1"/>
    <col min="10" max="10" width="3.421875" style="325" customWidth="1"/>
    <col min="11" max="11" width="2.7109375" style="325" customWidth="1"/>
    <col min="12" max="12" width="2.421875" style="325" customWidth="1"/>
    <col min="13" max="13" width="2.28125" style="325" customWidth="1"/>
    <col min="14" max="15" width="3.28125" style="325" customWidth="1"/>
    <col min="16" max="16" width="2.8515625" style="325" customWidth="1"/>
    <col min="17" max="17" width="3.00390625" style="325" customWidth="1"/>
    <col min="18" max="18" width="8.28125" style="325" customWidth="1"/>
    <col min="19" max="19" width="3.57421875" style="325" customWidth="1"/>
    <col min="20" max="20" width="5.00390625" style="325" customWidth="1"/>
    <col min="21" max="21" width="3.140625" style="325" customWidth="1"/>
    <col min="22" max="22" width="3.7109375" style="325" customWidth="1"/>
    <col min="23" max="23" width="5.00390625" style="325" customWidth="1"/>
    <col min="24" max="24" width="18.7109375" style="325" customWidth="1"/>
    <col min="25" max="16384" width="9.140625" style="325" customWidth="1"/>
  </cols>
  <sheetData>
    <row r="1" spans="2:24" ht="18">
      <c r="B1" s="730" t="s">
        <v>302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</row>
    <row r="2" spans="2:24" ht="9" customHeight="1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</row>
    <row r="3" spans="2:24" ht="12.75">
      <c r="B3" s="731" t="s">
        <v>303</v>
      </c>
      <c r="C3" s="731"/>
      <c r="D3" s="732">
        <f>BİLGİLER!B3</f>
        <v>60103</v>
      </c>
      <c r="E3" s="733"/>
      <c r="F3" s="733"/>
      <c r="G3" s="733"/>
      <c r="H3" s="733"/>
      <c r="I3" s="733"/>
      <c r="J3" s="733"/>
      <c r="K3" s="733"/>
      <c r="L3" s="733"/>
      <c r="M3" s="734"/>
      <c r="N3" s="624"/>
      <c r="O3" s="625"/>
      <c r="P3" s="625"/>
      <c r="Q3" s="625"/>
      <c r="R3" s="625"/>
      <c r="S3" s="625"/>
      <c r="T3" s="625"/>
      <c r="U3" s="625"/>
      <c r="V3" s="625"/>
      <c r="W3" s="613"/>
      <c r="X3" s="613"/>
    </row>
    <row r="4" spans="2:25" ht="15.75">
      <c r="B4" s="731" t="s">
        <v>304</v>
      </c>
      <c r="C4" s="731"/>
      <c r="D4" s="735" t="str">
        <f>BİLGİLER!B4</f>
        <v>Erbaa Mal Müdürlüğü</v>
      </c>
      <c r="E4" s="736"/>
      <c r="F4" s="736"/>
      <c r="G4" s="736"/>
      <c r="H4" s="736"/>
      <c r="I4" s="736"/>
      <c r="J4" s="736"/>
      <c r="K4" s="736"/>
      <c r="L4" s="736"/>
      <c r="M4" s="737"/>
      <c r="N4" s="715" t="s">
        <v>33</v>
      </c>
      <c r="O4" s="715"/>
      <c r="P4" s="715"/>
      <c r="Q4" s="738">
        <f>BİLGİLER!B5</f>
        <v>2017</v>
      </c>
      <c r="R4" s="739"/>
      <c r="S4" s="713" t="s">
        <v>305</v>
      </c>
      <c r="T4" s="703" t="s">
        <v>306</v>
      </c>
      <c r="U4" s="703"/>
      <c r="V4" s="704"/>
      <c r="W4" s="712" t="e">
        <f>IF(BİLGİLER!I11="Kişiye",LİSTE!#REF!,BİLGİLER!B8)</f>
        <v>#REF!</v>
      </c>
      <c r="X4" s="712"/>
      <c r="Y4" s="369"/>
    </row>
    <row r="5" spans="2:24" ht="12.75" customHeight="1">
      <c r="B5" s="716" t="s">
        <v>307</v>
      </c>
      <c r="C5" s="716"/>
      <c r="D5" s="328">
        <v>1</v>
      </c>
      <c r="E5" s="329">
        <v>2</v>
      </c>
      <c r="F5" s="687" t="s">
        <v>3</v>
      </c>
      <c r="G5" s="717"/>
      <c r="H5" s="717"/>
      <c r="I5" s="718" t="s">
        <v>1</v>
      </c>
      <c r="J5" s="719"/>
      <c r="K5" s="719"/>
      <c r="L5" s="719"/>
      <c r="M5" s="720"/>
      <c r="N5" s="724" t="s">
        <v>0</v>
      </c>
      <c r="O5" s="724"/>
      <c r="P5" s="724"/>
      <c r="Q5" s="725">
        <f>BİLGİLER!I17</f>
        <v>42986</v>
      </c>
      <c r="R5" s="725"/>
      <c r="S5" s="714"/>
      <c r="T5" s="726" t="s">
        <v>308</v>
      </c>
      <c r="U5" s="727"/>
      <c r="V5" s="727"/>
      <c r="W5" s="712" t="e">
        <f>IF(BİLGİLER!I11="Kişiye",LİSTE!#REF!,BİLGİLER!B14)</f>
        <v>#REF!</v>
      </c>
      <c r="X5" s="712"/>
    </row>
    <row r="6" spans="2:24" ht="16.5" customHeight="1">
      <c r="B6" s="716"/>
      <c r="C6" s="716"/>
      <c r="D6" s="362" t="str">
        <f>BİLGİLER!I3</f>
        <v>13</v>
      </c>
      <c r="E6" s="362" t="str">
        <f>BİLGİLER!J3</f>
        <v>01</v>
      </c>
      <c r="F6" s="728">
        <f>BİLGİLER!B7</f>
        <v>285</v>
      </c>
      <c r="G6" s="729"/>
      <c r="H6" s="729"/>
      <c r="I6" s="721"/>
      <c r="J6" s="722"/>
      <c r="K6" s="722"/>
      <c r="L6" s="722"/>
      <c r="M6" s="723"/>
      <c r="N6" s="715" t="s">
        <v>34</v>
      </c>
      <c r="O6" s="715"/>
      <c r="P6" s="715"/>
      <c r="Q6" s="683"/>
      <c r="R6" s="683"/>
      <c r="S6" s="714"/>
      <c r="T6" s="703" t="s">
        <v>35</v>
      </c>
      <c r="U6" s="703"/>
      <c r="V6" s="704"/>
      <c r="W6" s="712" t="e">
        <f>IF(BİLGİLER!I11="Kişiye",LİSTE!#REF!,BİLGİLER!B15)</f>
        <v>#REF!</v>
      </c>
      <c r="X6" s="712"/>
    </row>
    <row r="7" spans="2:24" ht="13.5" customHeight="1">
      <c r="B7" s="708" t="s">
        <v>36</v>
      </c>
      <c r="C7" s="708"/>
      <c r="D7" s="709" t="s">
        <v>359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4"/>
      <c r="T7" s="704" t="s">
        <v>37</v>
      </c>
      <c r="U7" s="711"/>
      <c r="V7" s="711"/>
      <c r="W7" s="712" t="e">
        <f>IF(BİLGİLER!I11="Kişiye",LİSTE!#REF!,BİLGİLER!B16)</f>
        <v>#REF!</v>
      </c>
      <c r="X7" s="712"/>
    </row>
    <row r="8" spans="2:24" ht="14.25">
      <c r="B8" s="715" t="s">
        <v>38</v>
      </c>
      <c r="C8" s="715"/>
      <c r="D8" s="705" t="str">
        <f>CONCATENATE(BİLGİLER!B6,"-",BİLGİLER!B10)</f>
        <v>İlçe Millî Eğitim Müdürlüğü-Mesleki ve Teknik Okullar</v>
      </c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7"/>
      <c r="S8" s="714"/>
      <c r="T8" s="703" t="s">
        <v>39</v>
      </c>
      <c r="U8" s="703"/>
      <c r="V8" s="704"/>
      <c r="W8" s="712">
        <f>BİLGİLER!B17</f>
        <v>0</v>
      </c>
      <c r="X8" s="712"/>
    </row>
    <row r="9" spans="2:24" ht="12.75">
      <c r="B9" s="697" t="s">
        <v>309</v>
      </c>
      <c r="C9" s="697"/>
      <c r="D9" s="701" t="s">
        <v>40</v>
      </c>
      <c r="E9" s="701"/>
      <c r="F9" s="701"/>
      <c r="G9" s="701"/>
      <c r="H9" s="702" t="s">
        <v>41</v>
      </c>
      <c r="I9" s="702"/>
      <c r="J9" s="702"/>
      <c r="K9" s="702"/>
      <c r="L9" s="701" t="s">
        <v>310</v>
      </c>
      <c r="M9" s="701"/>
      <c r="N9" s="701" t="s">
        <v>311</v>
      </c>
      <c r="O9" s="701"/>
      <c r="P9" s="701"/>
      <c r="Q9" s="701"/>
      <c r="R9" s="696" t="s">
        <v>42</v>
      </c>
      <c r="S9" s="696"/>
      <c r="T9" s="696"/>
      <c r="U9" s="696"/>
      <c r="V9" s="696"/>
      <c r="W9" s="692" t="s">
        <v>45</v>
      </c>
      <c r="X9" s="693"/>
    </row>
    <row r="10" spans="2:26" ht="15.75">
      <c r="B10" s="697"/>
      <c r="C10" s="697"/>
      <c r="D10" s="701"/>
      <c r="E10" s="701"/>
      <c r="F10" s="701"/>
      <c r="G10" s="701"/>
      <c r="H10" s="702"/>
      <c r="I10" s="702"/>
      <c r="J10" s="702"/>
      <c r="K10" s="702"/>
      <c r="L10" s="701"/>
      <c r="M10" s="701"/>
      <c r="N10" s="701"/>
      <c r="O10" s="701"/>
      <c r="P10" s="701"/>
      <c r="Q10" s="701"/>
      <c r="R10" s="696" t="s">
        <v>43</v>
      </c>
      <c r="S10" s="696"/>
      <c r="T10" s="696" t="s">
        <v>44</v>
      </c>
      <c r="U10" s="696"/>
      <c r="V10" s="696"/>
      <c r="W10" s="692"/>
      <c r="X10" s="693"/>
      <c r="Z10" s="369"/>
    </row>
    <row r="11" spans="2:24" ht="13.5" thickBot="1">
      <c r="B11" s="697"/>
      <c r="C11" s="697"/>
      <c r="D11" s="331">
        <v>1</v>
      </c>
      <c r="E11" s="331">
        <v>2</v>
      </c>
      <c r="F11" s="331">
        <v>3</v>
      </c>
      <c r="G11" s="331">
        <v>4</v>
      </c>
      <c r="H11" s="331">
        <v>1</v>
      </c>
      <c r="I11" s="331">
        <v>2</v>
      </c>
      <c r="J11" s="331">
        <v>3</v>
      </c>
      <c r="K11" s="331">
        <v>4</v>
      </c>
      <c r="L11" s="697">
        <v>1</v>
      </c>
      <c r="M11" s="697"/>
      <c r="N11" s="331">
        <v>1</v>
      </c>
      <c r="O11" s="331">
        <v>2</v>
      </c>
      <c r="P11" s="331">
        <v>3</v>
      </c>
      <c r="Q11" s="331">
        <v>4</v>
      </c>
      <c r="R11" s="698" t="s">
        <v>312</v>
      </c>
      <c r="S11" s="699"/>
      <c r="T11" s="698" t="s">
        <v>312</v>
      </c>
      <c r="U11" s="700"/>
      <c r="V11" s="699"/>
      <c r="W11" s="694"/>
      <c r="X11" s="695"/>
    </row>
    <row r="12" spans="2:26" ht="15">
      <c r="B12" s="606">
        <v>630</v>
      </c>
      <c r="C12" s="607"/>
      <c r="D12" s="363" t="str">
        <f>BİLGİLER!I3</f>
        <v>13</v>
      </c>
      <c r="E12" s="363" t="str">
        <f>BİLGİLER!J3</f>
        <v>01</v>
      </c>
      <c r="F12" s="363" t="str">
        <f>BİLGİLER!K3</f>
        <v>33</v>
      </c>
      <c r="G12" s="363" t="str">
        <f>BİLGİLER!L3</f>
        <v>62</v>
      </c>
      <c r="H12" s="363">
        <f>BİLGİLER!M3</f>
        <v>0</v>
      </c>
      <c r="I12" s="363">
        <f>BİLGİLER!N3</f>
        <v>0</v>
      </c>
      <c r="J12" s="363">
        <f>BİLGİLER!O3</f>
        <v>0</v>
      </c>
      <c r="K12" s="363" t="str">
        <f>BİLGİLER!P3</f>
        <v>01</v>
      </c>
      <c r="L12" s="604">
        <f>BİLGİLER!I5</f>
        <v>1</v>
      </c>
      <c r="M12" s="605"/>
      <c r="N12" s="363">
        <f>BİLGİLER!I6</f>
        <v>12</v>
      </c>
      <c r="O12" s="363">
        <f>BİLGİLER!J6</f>
        <v>1</v>
      </c>
      <c r="P12" s="363">
        <f>BİLGİLER!K6</f>
        <v>1</v>
      </c>
      <c r="Q12" s="363">
        <f>BİLGİLER!L6</f>
        <v>3</v>
      </c>
      <c r="R12" s="602">
        <v>64.2</v>
      </c>
      <c r="S12" s="603"/>
      <c r="T12" s="599"/>
      <c r="U12" s="600"/>
      <c r="V12" s="601"/>
      <c r="W12" s="597" t="s">
        <v>348</v>
      </c>
      <c r="X12" s="598"/>
      <c r="Z12"/>
    </row>
    <row r="13" spans="2:26" ht="15">
      <c r="B13" s="595">
        <v>325</v>
      </c>
      <c r="C13" s="596"/>
      <c r="D13" s="363" t="str">
        <f>D12</f>
        <v>13</v>
      </c>
      <c r="E13" s="363" t="str">
        <f aca="true" t="shared" si="0" ref="E13:K13">E12</f>
        <v>01</v>
      </c>
      <c r="F13" s="363" t="str">
        <f t="shared" si="0"/>
        <v>33</v>
      </c>
      <c r="G13" s="363" t="str">
        <f t="shared" si="0"/>
        <v>62</v>
      </c>
      <c r="H13" s="363">
        <f t="shared" si="0"/>
        <v>0</v>
      </c>
      <c r="I13" s="363">
        <f t="shared" si="0"/>
        <v>0</v>
      </c>
      <c r="J13" s="363">
        <f t="shared" si="0"/>
        <v>0</v>
      </c>
      <c r="K13" s="363" t="str">
        <f t="shared" si="0"/>
        <v>01</v>
      </c>
      <c r="L13" s="604">
        <f>L12</f>
        <v>1</v>
      </c>
      <c r="M13" s="605"/>
      <c r="N13" s="363">
        <f>N12</f>
        <v>12</v>
      </c>
      <c r="O13" s="363">
        <f>O12</f>
        <v>1</v>
      </c>
      <c r="P13" s="363">
        <f>P12</f>
        <v>1</v>
      </c>
      <c r="Q13" s="363">
        <f>Q12</f>
        <v>3</v>
      </c>
      <c r="R13" s="599"/>
      <c r="S13" s="601"/>
      <c r="T13" s="602">
        <v>64.2</v>
      </c>
      <c r="U13" s="608"/>
      <c r="V13" s="603"/>
      <c r="W13" s="597" t="s">
        <v>349</v>
      </c>
      <c r="X13" s="598"/>
      <c r="Z13"/>
    </row>
    <row r="14" spans="2:26" ht="15">
      <c r="B14" s="595">
        <v>805</v>
      </c>
      <c r="C14" s="596"/>
      <c r="D14" s="363" t="str">
        <f>D12</f>
        <v>13</v>
      </c>
      <c r="E14" s="363" t="str">
        <f aca="true" t="shared" si="1" ref="E14:K14">E12</f>
        <v>01</v>
      </c>
      <c r="F14" s="363" t="str">
        <f t="shared" si="1"/>
        <v>33</v>
      </c>
      <c r="G14" s="363" t="str">
        <f t="shared" si="1"/>
        <v>62</v>
      </c>
      <c r="H14" s="363">
        <f t="shared" si="1"/>
        <v>0</v>
      </c>
      <c r="I14" s="363">
        <f t="shared" si="1"/>
        <v>0</v>
      </c>
      <c r="J14" s="363">
        <f t="shared" si="1"/>
        <v>0</v>
      </c>
      <c r="K14" s="363" t="str">
        <f t="shared" si="1"/>
        <v>01</v>
      </c>
      <c r="L14" s="604">
        <f>L12</f>
        <v>1</v>
      </c>
      <c r="M14" s="605"/>
      <c r="N14" s="363">
        <f>N12</f>
        <v>12</v>
      </c>
      <c r="O14" s="363">
        <f>O12</f>
        <v>1</v>
      </c>
      <c r="P14" s="363">
        <f>P12</f>
        <v>1</v>
      </c>
      <c r="Q14" s="363">
        <f>Q12</f>
        <v>3</v>
      </c>
      <c r="R14" s="599"/>
      <c r="S14" s="601"/>
      <c r="T14" s="602">
        <v>64.2</v>
      </c>
      <c r="U14" s="608"/>
      <c r="V14" s="603"/>
      <c r="W14" s="597" t="s">
        <v>350</v>
      </c>
      <c r="X14" s="598"/>
      <c r="Z14"/>
    </row>
    <row r="15" spans="2:24" ht="15">
      <c r="B15" s="595">
        <v>810</v>
      </c>
      <c r="C15" s="596"/>
      <c r="D15" s="363" t="str">
        <f>D12</f>
        <v>13</v>
      </c>
      <c r="E15" s="363" t="str">
        <f aca="true" t="shared" si="2" ref="E15:K15">E12</f>
        <v>01</v>
      </c>
      <c r="F15" s="363" t="str">
        <f t="shared" si="2"/>
        <v>33</v>
      </c>
      <c r="G15" s="363" t="str">
        <f t="shared" si="2"/>
        <v>62</v>
      </c>
      <c r="H15" s="363">
        <f t="shared" si="2"/>
        <v>0</v>
      </c>
      <c r="I15" s="363">
        <f t="shared" si="2"/>
        <v>0</v>
      </c>
      <c r="J15" s="363">
        <f t="shared" si="2"/>
        <v>0</v>
      </c>
      <c r="K15" s="363" t="str">
        <f t="shared" si="2"/>
        <v>01</v>
      </c>
      <c r="L15" s="604">
        <f>L12</f>
        <v>1</v>
      </c>
      <c r="M15" s="605"/>
      <c r="N15" s="363">
        <f>N12</f>
        <v>12</v>
      </c>
      <c r="O15" s="363">
        <f>O12</f>
        <v>1</v>
      </c>
      <c r="P15" s="363">
        <f>P12</f>
        <v>1</v>
      </c>
      <c r="Q15" s="363">
        <f>Q12</f>
        <v>3</v>
      </c>
      <c r="R15" s="602">
        <v>64.2</v>
      </c>
      <c r="S15" s="603"/>
      <c r="T15" s="602"/>
      <c r="U15" s="608"/>
      <c r="V15" s="603"/>
      <c r="W15" s="597" t="s">
        <v>351</v>
      </c>
      <c r="X15" s="598"/>
    </row>
    <row r="16" spans="2:24" ht="12.75">
      <c r="B16" s="687"/>
      <c r="C16" s="688"/>
      <c r="D16" s="332"/>
      <c r="E16" s="332"/>
      <c r="F16" s="332"/>
      <c r="G16" s="332"/>
      <c r="H16" s="332"/>
      <c r="I16" s="328"/>
      <c r="J16" s="328"/>
      <c r="K16" s="332"/>
      <c r="L16" s="687"/>
      <c r="M16" s="688"/>
      <c r="N16" s="332"/>
      <c r="O16" s="336"/>
      <c r="P16" s="336"/>
      <c r="Q16" s="332"/>
      <c r="R16" s="689"/>
      <c r="S16" s="690"/>
      <c r="T16" s="689"/>
      <c r="U16" s="691"/>
      <c r="V16" s="690"/>
      <c r="W16" s="685"/>
      <c r="X16" s="686"/>
    </row>
    <row r="17" spans="2:26" ht="12.75">
      <c r="B17" s="330"/>
      <c r="C17" s="337"/>
      <c r="D17" s="332"/>
      <c r="E17" s="332"/>
      <c r="F17" s="332"/>
      <c r="G17" s="332"/>
      <c r="H17" s="332"/>
      <c r="I17" s="328"/>
      <c r="J17" s="328"/>
      <c r="K17" s="332"/>
      <c r="L17" s="330"/>
      <c r="M17" s="337"/>
      <c r="N17" s="332"/>
      <c r="O17" s="336"/>
      <c r="P17" s="336"/>
      <c r="Q17" s="332"/>
      <c r="R17" s="333"/>
      <c r="S17" s="335"/>
      <c r="T17" s="333"/>
      <c r="U17" s="334"/>
      <c r="V17" s="335"/>
      <c r="W17" s="326"/>
      <c r="X17" s="327"/>
      <c r="Z17" s="338"/>
    </row>
    <row r="18" spans="2:26" ht="12.75">
      <c r="B18" s="683"/>
      <c r="C18" s="683"/>
      <c r="D18" s="332"/>
      <c r="E18" s="332"/>
      <c r="F18" s="332"/>
      <c r="G18" s="332"/>
      <c r="H18" s="332"/>
      <c r="I18" s="328"/>
      <c r="J18" s="328"/>
      <c r="K18" s="332"/>
      <c r="L18" s="687"/>
      <c r="M18" s="688"/>
      <c r="N18" s="332"/>
      <c r="O18" s="336"/>
      <c r="P18" s="336"/>
      <c r="Q18" s="332"/>
      <c r="R18" s="689"/>
      <c r="S18" s="690"/>
      <c r="T18" s="689"/>
      <c r="U18" s="691"/>
      <c r="V18" s="690"/>
      <c r="W18" s="685"/>
      <c r="X18" s="686"/>
      <c r="Z18" s="338"/>
    </row>
    <row r="19" spans="2:29" ht="12.75">
      <c r="B19" s="683"/>
      <c r="C19" s="683"/>
      <c r="D19" s="332"/>
      <c r="E19" s="332"/>
      <c r="F19" s="332"/>
      <c r="G19" s="332"/>
      <c r="H19" s="332"/>
      <c r="I19" s="328"/>
      <c r="J19" s="328"/>
      <c r="K19" s="332"/>
      <c r="L19" s="687"/>
      <c r="M19" s="688"/>
      <c r="N19" s="332"/>
      <c r="O19" s="336"/>
      <c r="P19" s="336"/>
      <c r="Q19" s="332"/>
      <c r="R19" s="689"/>
      <c r="S19" s="690"/>
      <c r="T19" s="689"/>
      <c r="U19" s="691"/>
      <c r="V19" s="690"/>
      <c r="W19" s="685"/>
      <c r="X19" s="686"/>
      <c r="Z19" s="338"/>
      <c r="AC19" s="339"/>
    </row>
    <row r="20" spans="2:30" ht="12.75">
      <c r="B20" s="683"/>
      <c r="C20" s="683"/>
      <c r="D20" s="332"/>
      <c r="E20" s="332"/>
      <c r="F20" s="332"/>
      <c r="G20" s="332"/>
      <c r="H20" s="332"/>
      <c r="I20" s="328"/>
      <c r="J20" s="328"/>
      <c r="K20" s="332"/>
      <c r="L20" s="683"/>
      <c r="M20" s="683"/>
      <c r="N20" s="332"/>
      <c r="O20" s="332"/>
      <c r="P20" s="332"/>
      <c r="Q20" s="332"/>
      <c r="R20" s="684"/>
      <c r="S20" s="684"/>
      <c r="T20" s="684"/>
      <c r="U20" s="684"/>
      <c r="V20" s="684"/>
      <c r="W20" s="675"/>
      <c r="X20" s="676"/>
      <c r="AD20" s="340"/>
    </row>
    <row r="21" spans="2:24" ht="12.75">
      <c r="B21" s="683"/>
      <c r="C21" s="683"/>
      <c r="D21" s="332"/>
      <c r="E21" s="332"/>
      <c r="F21" s="332"/>
      <c r="G21" s="332"/>
      <c r="H21" s="332"/>
      <c r="I21" s="328"/>
      <c r="J21" s="328"/>
      <c r="K21" s="332"/>
      <c r="L21" s="683"/>
      <c r="M21" s="683"/>
      <c r="N21" s="332"/>
      <c r="O21" s="332"/>
      <c r="P21" s="332"/>
      <c r="Q21" s="332"/>
      <c r="R21" s="684"/>
      <c r="S21" s="684"/>
      <c r="T21" s="684"/>
      <c r="U21" s="684"/>
      <c r="V21" s="684"/>
      <c r="W21" s="675"/>
      <c r="X21" s="676"/>
    </row>
    <row r="22" spans="2:24" ht="12.75">
      <c r="B22" s="683"/>
      <c r="C22" s="683"/>
      <c r="D22" s="332"/>
      <c r="E22" s="332"/>
      <c r="F22" s="332"/>
      <c r="G22" s="332"/>
      <c r="H22" s="332"/>
      <c r="I22" s="328"/>
      <c r="J22" s="328"/>
      <c r="K22" s="332"/>
      <c r="L22" s="683"/>
      <c r="M22" s="683"/>
      <c r="N22" s="332"/>
      <c r="O22" s="336"/>
      <c r="P22" s="336"/>
      <c r="Q22" s="332"/>
      <c r="R22" s="684"/>
      <c r="S22" s="684"/>
      <c r="T22" s="684"/>
      <c r="U22" s="684"/>
      <c r="V22" s="684"/>
      <c r="W22" s="675"/>
      <c r="X22" s="676"/>
    </row>
    <row r="23" spans="2:24" ht="12.75">
      <c r="B23" s="683"/>
      <c r="C23" s="683"/>
      <c r="D23" s="332"/>
      <c r="E23" s="332"/>
      <c r="F23" s="332"/>
      <c r="G23" s="332"/>
      <c r="H23" s="332"/>
      <c r="I23" s="328"/>
      <c r="J23" s="328"/>
      <c r="K23" s="332"/>
      <c r="L23" s="683"/>
      <c r="M23" s="683"/>
      <c r="N23" s="332"/>
      <c r="O23" s="332"/>
      <c r="P23" s="332"/>
      <c r="Q23" s="332"/>
      <c r="R23" s="684"/>
      <c r="S23" s="684"/>
      <c r="T23" s="684"/>
      <c r="U23" s="684"/>
      <c r="V23" s="684"/>
      <c r="W23" s="675"/>
      <c r="X23" s="676"/>
    </row>
    <row r="24" spans="2:24" ht="12.75">
      <c r="B24" s="683"/>
      <c r="C24" s="683"/>
      <c r="D24" s="332"/>
      <c r="E24" s="332"/>
      <c r="F24" s="332"/>
      <c r="G24" s="332"/>
      <c r="H24" s="332"/>
      <c r="I24" s="328"/>
      <c r="J24" s="328"/>
      <c r="K24" s="332"/>
      <c r="L24" s="683"/>
      <c r="M24" s="683"/>
      <c r="N24" s="332"/>
      <c r="O24" s="332"/>
      <c r="P24" s="332"/>
      <c r="Q24" s="332"/>
      <c r="R24" s="684"/>
      <c r="S24" s="684"/>
      <c r="T24" s="684"/>
      <c r="U24" s="684"/>
      <c r="V24" s="684"/>
      <c r="W24" s="675"/>
      <c r="X24" s="676"/>
    </row>
    <row r="25" spans="2:24" ht="12.75">
      <c r="B25" s="683"/>
      <c r="C25" s="683"/>
      <c r="D25" s="332"/>
      <c r="E25" s="332"/>
      <c r="F25" s="332"/>
      <c r="G25" s="332"/>
      <c r="H25" s="332"/>
      <c r="I25" s="328"/>
      <c r="J25" s="328"/>
      <c r="K25" s="332"/>
      <c r="L25" s="683"/>
      <c r="M25" s="683"/>
      <c r="N25" s="332"/>
      <c r="O25" s="336"/>
      <c r="P25" s="336"/>
      <c r="Q25" s="332"/>
      <c r="R25" s="684"/>
      <c r="S25" s="684"/>
      <c r="T25" s="684"/>
      <c r="U25" s="684"/>
      <c r="V25" s="684"/>
      <c r="W25" s="675"/>
      <c r="X25" s="676"/>
    </row>
    <row r="26" spans="2:24" ht="12.75">
      <c r="B26" s="683"/>
      <c r="C26" s="683"/>
      <c r="D26" s="332"/>
      <c r="E26" s="332"/>
      <c r="F26" s="332"/>
      <c r="G26" s="332"/>
      <c r="H26" s="332"/>
      <c r="I26" s="328"/>
      <c r="J26" s="328"/>
      <c r="K26" s="332"/>
      <c r="L26" s="683"/>
      <c r="M26" s="683"/>
      <c r="N26" s="332"/>
      <c r="O26" s="336"/>
      <c r="P26" s="336"/>
      <c r="Q26" s="332"/>
      <c r="R26" s="684"/>
      <c r="S26" s="684"/>
      <c r="T26" s="684"/>
      <c r="U26" s="684"/>
      <c r="V26" s="684"/>
      <c r="W26" s="675"/>
      <c r="X26" s="676"/>
    </row>
    <row r="27" spans="2:24" ht="12.75">
      <c r="B27" s="677" t="s">
        <v>313</v>
      </c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8">
        <f>SUM(R12:S26)</f>
        <v>128.4</v>
      </c>
      <c r="S27" s="679"/>
      <c r="T27" s="678">
        <f>SUM(T12:V26)</f>
        <v>128.4</v>
      </c>
      <c r="U27" s="680"/>
      <c r="V27" s="679"/>
      <c r="W27" s="681"/>
      <c r="X27" s="682"/>
    </row>
    <row r="28" spans="2:24" ht="11.25" customHeight="1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</row>
    <row r="29" spans="2:24" ht="15" customHeight="1">
      <c r="B29" s="653" t="s">
        <v>314</v>
      </c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</row>
    <row r="30" spans="2:24" ht="15" customHeight="1">
      <c r="B30" s="653" t="s">
        <v>315</v>
      </c>
      <c r="C30" s="674"/>
      <c r="D30" s="674"/>
      <c r="E30" s="674"/>
      <c r="F30" s="674"/>
      <c r="G30" s="674"/>
      <c r="H30" s="674"/>
      <c r="I30" s="674"/>
      <c r="J30" s="674"/>
      <c r="K30" s="674"/>
      <c r="L30" s="653" t="s">
        <v>316</v>
      </c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</row>
    <row r="31" spans="2:24" ht="18.75" customHeight="1">
      <c r="B31" s="660" t="s">
        <v>317</v>
      </c>
      <c r="C31" s="660"/>
      <c r="D31" s="660"/>
      <c r="E31" s="660"/>
      <c r="F31" s="673" t="s">
        <v>318</v>
      </c>
      <c r="G31" s="673"/>
      <c r="H31" s="673"/>
      <c r="I31" s="673"/>
      <c r="J31" s="673"/>
      <c r="K31" s="673"/>
      <c r="L31" s="672" t="s">
        <v>4</v>
      </c>
      <c r="M31" s="672"/>
      <c r="N31" s="672"/>
      <c r="O31" s="672"/>
      <c r="P31" s="672"/>
      <c r="Q31" s="672"/>
      <c r="R31" s="672" t="s">
        <v>319</v>
      </c>
      <c r="S31" s="672"/>
      <c r="T31" s="672"/>
      <c r="U31" s="660" t="s">
        <v>320</v>
      </c>
      <c r="V31" s="665"/>
      <c r="W31" s="665"/>
      <c r="X31" s="342" t="s">
        <v>321</v>
      </c>
    </row>
    <row r="32" spans="2:24" ht="18.75" customHeight="1">
      <c r="B32" s="660"/>
      <c r="C32" s="660"/>
      <c r="D32" s="660"/>
      <c r="E32" s="660"/>
      <c r="F32" s="673"/>
      <c r="G32" s="673"/>
      <c r="H32" s="673"/>
      <c r="I32" s="673"/>
      <c r="J32" s="673"/>
      <c r="K32" s="673"/>
      <c r="L32" s="672"/>
      <c r="M32" s="672"/>
      <c r="N32" s="672"/>
      <c r="O32" s="672"/>
      <c r="P32" s="672"/>
      <c r="Q32" s="672"/>
      <c r="R32" s="672"/>
      <c r="S32" s="672"/>
      <c r="T32" s="672"/>
      <c r="U32" s="665"/>
      <c r="V32" s="665"/>
      <c r="W32" s="665"/>
      <c r="X32" s="343"/>
    </row>
    <row r="33" spans="2:24" ht="15" customHeight="1">
      <c r="B33" s="660" t="s">
        <v>322</v>
      </c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6" t="s">
        <v>323</v>
      </c>
      <c r="V33" s="667"/>
      <c r="W33" s="667"/>
      <c r="X33" s="668"/>
    </row>
    <row r="34" spans="2:24" ht="11.25" customHeight="1">
      <c r="B34" s="661" t="s">
        <v>324</v>
      </c>
      <c r="C34" s="661"/>
      <c r="D34" s="661"/>
      <c r="E34" s="661"/>
      <c r="F34" s="661"/>
      <c r="G34" s="672" t="s">
        <v>325</v>
      </c>
      <c r="H34" s="672"/>
      <c r="I34" s="672"/>
      <c r="J34" s="672"/>
      <c r="K34" s="672"/>
      <c r="L34" s="672"/>
      <c r="M34" s="672"/>
      <c r="N34" s="663" t="s">
        <v>326</v>
      </c>
      <c r="O34" s="663"/>
      <c r="P34" s="663"/>
      <c r="Q34" s="663"/>
      <c r="R34" s="663"/>
      <c r="S34" s="663"/>
      <c r="T34" s="663"/>
      <c r="U34" s="669"/>
      <c r="V34" s="670"/>
      <c r="W34" s="670"/>
      <c r="X34" s="671"/>
    </row>
    <row r="35" spans="2:24" ht="11.25" customHeight="1">
      <c r="B35" s="661"/>
      <c r="C35" s="661"/>
      <c r="D35" s="661"/>
      <c r="E35" s="661"/>
      <c r="F35" s="661"/>
      <c r="G35" s="672"/>
      <c r="H35" s="672"/>
      <c r="I35" s="672"/>
      <c r="J35" s="672"/>
      <c r="K35" s="672"/>
      <c r="L35" s="672"/>
      <c r="M35" s="672"/>
      <c r="N35" s="662" t="s">
        <v>0</v>
      </c>
      <c r="O35" s="662"/>
      <c r="P35" s="662"/>
      <c r="Q35" s="662"/>
      <c r="R35" s="662"/>
      <c r="S35" s="663" t="s">
        <v>327</v>
      </c>
      <c r="T35" s="663"/>
      <c r="U35" s="669"/>
      <c r="V35" s="670"/>
      <c r="W35" s="670"/>
      <c r="X35" s="671"/>
    </row>
    <row r="36" spans="2:24" ht="18.75" customHeight="1">
      <c r="B36" s="660"/>
      <c r="C36" s="660"/>
      <c r="D36" s="660"/>
      <c r="E36" s="660"/>
      <c r="F36" s="660"/>
      <c r="G36" s="661"/>
      <c r="H36" s="661"/>
      <c r="I36" s="661"/>
      <c r="J36" s="661"/>
      <c r="K36" s="661"/>
      <c r="L36" s="661"/>
      <c r="M36" s="661"/>
      <c r="N36" s="662"/>
      <c r="O36" s="662"/>
      <c r="P36" s="662"/>
      <c r="Q36" s="662"/>
      <c r="R36" s="662"/>
      <c r="S36" s="663"/>
      <c r="T36" s="664"/>
      <c r="U36" s="372" t="str">
        <f>IF(BİLGİLER!J22="","",BİLGİLER!H22)</f>
        <v>Çeşitli Ödemeler Bordrosu</v>
      </c>
      <c r="V36" s="373"/>
      <c r="W36" s="373"/>
      <c r="X36" s="374"/>
    </row>
    <row r="37" spans="2:24" ht="18.75" customHeight="1">
      <c r="B37" s="660"/>
      <c r="C37" s="660"/>
      <c r="D37" s="660"/>
      <c r="E37" s="660"/>
      <c r="F37" s="660"/>
      <c r="G37" s="661"/>
      <c r="H37" s="661"/>
      <c r="I37" s="661"/>
      <c r="J37" s="661"/>
      <c r="K37" s="661"/>
      <c r="L37" s="661"/>
      <c r="M37" s="661"/>
      <c r="N37" s="662"/>
      <c r="O37" s="662"/>
      <c r="P37" s="662"/>
      <c r="Q37" s="662"/>
      <c r="R37" s="662"/>
      <c r="S37" s="663"/>
      <c r="T37" s="664"/>
      <c r="U37" s="375" t="str">
        <f>IF(BİLGİLER!J23="","",BİLGİLER!H23)</f>
        <v>Harcama Talimatı</v>
      </c>
      <c r="V37" s="376"/>
      <c r="W37" s="376"/>
      <c r="X37" s="377"/>
    </row>
    <row r="38" spans="2:24" ht="15" customHeight="1">
      <c r="B38" s="653" t="s">
        <v>328</v>
      </c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653"/>
      <c r="S38" s="653"/>
      <c r="T38" s="656"/>
      <c r="U38" s="375" t="str">
        <f>IF(BİLGİLER!J24="","",BİLGİLER!H24)</f>
        <v>Malî Alacak Dilekçesi</v>
      </c>
      <c r="V38" s="376"/>
      <c r="W38" s="376"/>
      <c r="X38" s="377"/>
    </row>
    <row r="39" spans="2:24" ht="15" customHeight="1">
      <c r="B39" s="653" t="s">
        <v>329</v>
      </c>
      <c r="C39" s="653"/>
      <c r="D39" s="653"/>
      <c r="E39" s="653"/>
      <c r="F39" s="653"/>
      <c r="G39" s="653"/>
      <c r="H39" s="653" t="s">
        <v>330</v>
      </c>
      <c r="I39" s="653"/>
      <c r="J39" s="653"/>
      <c r="K39" s="653"/>
      <c r="L39" s="653"/>
      <c r="M39" s="653"/>
      <c r="N39" s="653"/>
      <c r="O39" s="653"/>
      <c r="P39" s="653"/>
      <c r="Q39" s="653" t="s">
        <v>331</v>
      </c>
      <c r="R39" s="653"/>
      <c r="S39" s="653"/>
      <c r="T39" s="656"/>
      <c r="U39" s="375">
        <f>IF(BİLGİLER!J25="","",BİLGİLER!H25)</f>
      </c>
      <c r="V39" s="376"/>
      <c r="W39" s="376"/>
      <c r="X39" s="377"/>
    </row>
    <row r="40" spans="2:24" ht="15" customHeight="1">
      <c r="B40" s="653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4"/>
      <c r="R40" s="654"/>
      <c r="S40" s="654"/>
      <c r="T40" s="655"/>
      <c r="U40" s="375" t="str">
        <f>IF(BİLGİLER!J26="","",BİLGİLER!H26)</f>
        <v>Önceki aylara ait bordrolar</v>
      </c>
      <c r="V40" s="376"/>
      <c r="W40" s="376"/>
      <c r="X40" s="377"/>
    </row>
    <row r="41" spans="2:24" ht="15" customHeight="1">
      <c r="B41" s="653" t="s">
        <v>332</v>
      </c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653"/>
      <c r="T41" s="656"/>
      <c r="U41" s="375" t="str">
        <f>IF(BİLGİLER!J27="","",BİLGİLER!H27)</f>
        <v>Defterdarlık Yazısı</v>
      </c>
      <c r="V41" s="376"/>
      <c r="W41" s="376"/>
      <c r="X41" s="377"/>
    </row>
    <row r="42" spans="2:24" ht="12.75" customHeight="1">
      <c r="B42" s="653" t="s">
        <v>333</v>
      </c>
      <c r="C42" s="653"/>
      <c r="D42" s="653"/>
      <c r="E42" s="653"/>
      <c r="F42" s="653"/>
      <c r="G42" s="653"/>
      <c r="H42" s="653" t="s">
        <v>321</v>
      </c>
      <c r="I42" s="653"/>
      <c r="J42" s="653"/>
      <c r="K42" s="653"/>
      <c r="L42" s="653"/>
      <c r="M42" s="653"/>
      <c r="N42" s="653"/>
      <c r="O42" s="653"/>
      <c r="P42" s="653"/>
      <c r="Q42" s="653" t="s">
        <v>334</v>
      </c>
      <c r="R42" s="653"/>
      <c r="S42" s="653"/>
      <c r="T42" s="656"/>
      <c r="U42" s="375" t="str">
        <f>IF(BİLGİLER!J28="","",BİLGİLER!H28)</f>
        <v>Maliye Bakanlığı Yazısı</v>
      </c>
      <c r="V42" s="376"/>
      <c r="W42" s="376"/>
      <c r="X42" s="377"/>
    </row>
    <row r="43" spans="2:24" ht="15" customHeight="1"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P43" s="653"/>
      <c r="Q43" s="657"/>
      <c r="R43" s="657"/>
      <c r="S43" s="658" t="s">
        <v>335</v>
      </c>
      <c r="T43" s="659"/>
      <c r="U43" s="375">
        <f>IF(BİLGİLER!J29="","",BİLGİLER!H29)</f>
      </c>
      <c r="V43" s="376"/>
      <c r="W43" s="376"/>
      <c r="X43" s="377"/>
    </row>
    <row r="44" spans="2:24" ht="18.75" customHeight="1">
      <c r="B44" s="622"/>
      <c r="C44" s="622"/>
      <c r="D44" s="622"/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22"/>
      <c r="P44" s="622"/>
      <c r="Q44" s="623"/>
      <c r="R44" s="623"/>
      <c r="S44" s="644"/>
      <c r="T44" s="645"/>
      <c r="U44" s="378"/>
      <c r="V44" s="379"/>
      <c r="W44" s="379"/>
      <c r="X44" s="380"/>
    </row>
    <row r="45" spans="2:24" ht="12.75">
      <c r="B45" s="646"/>
      <c r="C45" s="647"/>
      <c r="D45" s="647"/>
      <c r="E45" s="647"/>
      <c r="F45" s="648"/>
      <c r="G45" s="647"/>
      <c r="H45" s="647"/>
      <c r="I45" s="647"/>
      <c r="J45" s="647"/>
      <c r="K45" s="647"/>
      <c r="L45" s="647"/>
      <c r="M45" s="647"/>
      <c r="N45" s="647"/>
      <c r="O45" s="649"/>
      <c r="P45" s="650"/>
      <c r="Q45" s="650"/>
      <c r="R45" s="650"/>
      <c r="S45" s="650"/>
      <c r="T45" s="649"/>
      <c r="U45" s="651"/>
      <c r="V45" s="651"/>
      <c r="W45" s="652"/>
      <c r="X45" s="371"/>
    </row>
    <row r="46" spans="2:24" ht="12.75">
      <c r="B46" s="615" t="s">
        <v>336</v>
      </c>
      <c r="C46" s="616"/>
      <c r="D46" s="616"/>
      <c r="E46" s="616"/>
      <c r="F46" s="617"/>
      <c r="G46" s="618"/>
      <c r="H46" s="618"/>
      <c r="I46" s="618"/>
      <c r="J46" s="618"/>
      <c r="K46" s="618"/>
      <c r="L46" s="618"/>
      <c r="M46" s="618"/>
      <c r="N46" s="618"/>
      <c r="O46" s="619">
        <f>BİLGİLER!I17</f>
        <v>42986</v>
      </c>
      <c r="P46" s="620"/>
      <c r="Q46" s="620"/>
      <c r="R46" s="620"/>
      <c r="S46" s="621"/>
      <c r="T46" s="615" t="s">
        <v>47</v>
      </c>
      <c r="U46" s="616"/>
      <c r="V46" s="616"/>
      <c r="W46" s="617"/>
      <c r="X46" s="345" t="s">
        <v>337</v>
      </c>
    </row>
    <row r="47" spans="2:24" ht="12.75">
      <c r="B47" s="619">
        <f>BİLGİLER!I17</f>
        <v>42986</v>
      </c>
      <c r="C47" s="620"/>
      <c r="D47" s="620"/>
      <c r="E47" s="620"/>
      <c r="F47" s="621"/>
      <c r="G47" s="639" t="s">
        <v>338</v>
      </c>
      <c r="H47" s="640"/>
      <c r="I47" s="640"/>
      <c r="J47" s="640"/>
      <c r="K47" s="640"/>
      <c r="L47" s="640"/>
      <c r="M47" s="640"/>
      <c r="N47" s="640"/>
      <c r="O47" s="612" t="s">
        <v>66</v>
      </c>
      <c r="P47" s="613"/>
      <c r="Q47" s="613"/>
      <c r="R47" s="613"/>
      <c r="S47" s="614"/>
      <c r="T47" s="641">
        <f>BİLGİLER!I17</f>
        <v>42986</v>
      </c>
      <c r="U47" s="642"/>
      <c r="V47" s="642"/>
      <c r="W47" s="643"/>
      <c r="X47" s="345" t="s">
        <v>339</v>
      </c>
    </row>
    <row r="48" spans="2:24" ht="12.75">
      <c r="B48" s="634" t="s">
        <v>340</v>
      </c>
      <c r="C48" s="635"/>
      <c r="D48" s="635"/>
      <c r="E48" s="635"/>
      <c r="F48" s="636"/>
      <c r="G48" s="637" t="s">
        <v>341</v>
      </c>
      <c r="H48" s="618"/>
      <c r="I48" s="618"/>
      <c r="J48" s="618"/>
      <c r="K48" s="618"/>
      <c r="L48" s="618"/>
      <c r="M48" s="618"/>
      <c r="N48" s="638"/>
      <c r="O48" s="612" t="s">
        <v>342</v>
      </c>
      <c r="P48" s="613"/>
      <c r="Q48" s="613"/>
      <c r="R48" s="613"/>
      <c r="S48" s="614"/>
      <c r="T48" s="612" t="s">
        <v>67</v>
      </c>
      <c r="U48" s="613"/>
      <c r="V48" s="613"/>
      <c r="W48" s="614"/>
      <c r="X48" s="354" t="s">
        <v>343</v>
      </c>
    </row>
    <row r="49" spans="2:24" ht="12.75">
      <c r="B49" s="349"/>
      <c r="C49" s="350"/>
      <c r="D49" s="350"/>
      <c r="E49" s="350"/>
      <c r="F49" s="351"/>
      <c r="G49" s="352"/>
      <c r="H49" s="344"/>
      <c r="I49" s="344"/>
      <c r="J49" s="344"/>
      <c r="K49" s="344"/>
      <c r="L49" s="344"/>
      <c r="M49" s="344"/>
      <c r="N49" s="353"/>
      <c r="O49" s="346"/>
      <c r="P49" s="347"/>
      <c r="Q49" s="347"/>
      <c r="R49" s="347"/>
      <c r="S49" s="348"/>
      <c r="T49" s="346"/>
      <c r="U49" s="347"/>
      <c r="V49" s="347"/>
      <c r="W49" s="348"/>
      <c r="X49" s="354"/>
    </row>
    <row r="50" spans="2:24" ht="12.75">
      <c r="B50" s="612"/>
      <c r="C50" s="613"/>
      <c r="D50" s="613"/>
      <c r="E50" s="613"/>
      <c r="F50" s="614"/>
      <c r="G50" s="612" t="s">
        <v>74</v>
      </c>
      <c r="H50" s="613"/>
      <c r="I50" s="613"/>
      <c r="J50" s="613"/>
      <c r="K50" s="613"/>
      <c r="L50" s="613"/>
      <c r="M50" s="613"/>
      <c r="N50" s="614"/>
      <c r="O50" s="612"/>
      <c r="P50" s="613"/>
      <c r="Q50" s="613"/>
      <c r="R50" s="613"/>
      <c r="S50" s="614"/>
      <c r="T50" s="612" t="s">
        <v>342</v>
      </c>
      <c r="U50" s="613"/>
      <c r="V50" s="613"/>
      <c r="W50" s="614"/>
      <c r="X50" s="345" t="s">
        <v>344</v>
      </c>
    </row>
    <row r="51" spans="2:24" ht="12.75">
      <c r="B51" s="630" t="str">
        <f>BİLGİLER!B22</f>
        <v>Behçet YAYIKÇI</v>
      </c>
      <c r="C51" s="631"/>
      <c r="D51" s="631"/>
      <c r="E51" s="631"/>
      <c r="F51" s="632"/>
      <c r="G51" s="613"/>
      <c r="H51" s="613"/>
      <c r="I51" s="613"/>
      <c r="J51" s="613"/>
      <c r="K51" s="613"/>
      <c r="L51" s="613"/>
      <c r="M51" s="613"/>
      <c r="N51" s="613"/>
      <c r="O51" s="630" t="str">
        <f>BİLGİLER!B23</f>
        <v>Bekir ASLAN</v>
      </c>
      <c r="P51" s="631"/>
      <c r="Q51" s="631"/>
      <c r="R51" s="631"/>
      <c r="S51" s="632"/>
      <c r="T51" s="630" t="str">
        <f>IF(BİLGİLER!B33="","",BİLGİLER!B33)</f>
        <v>İbrahim ÖZKURT</v>
      </c>
      <c r="U51" s="631"/>
      <c r="V51" s="631"/>
      <c r="W51" s="632"/>
      <c r="X51" s="345" t="s">
        <v>74</v>
      </c>
    </row>
    <row r="52" spans="2:24" ht="12.75">
      <c r="B52" s="633" t="str">
        <f>BİLGİLER!F22</f>
        <v>Şube Müdürü</v>
      </c>
      <c r="C52" s="631"/>
      <c r="D52" s="631"/>
      <c r="E52" s="631"/>
      <c r="F52" s="632"/>
      <c r="G52" s="613"/>
      <c r="H52" s="613"/>
      <c r="I52" s="613"/>
      <c r="J52" s="613"/>
      <c r="K52" s="613"/>
      <c r="L52" s="613"/>
      <c r="M52" s="613"/>
      <c r="N52" s="613"/>
      <c r="O52" s="633" t="str">
        <f>BİLGİLER!F23</f>
        <v>İlçe Milli Eğitim Müdürü</v>
      </c>
      <c r="P52" s="631"/>
      <c r="Q52" s="631"/>
      <c r="R52" s="631"/>
      <c r="S52" s="631"/>
      <c r="T52" s="630" t="str">
        <f>IF(BİLGİLER!F33="","",BİLGİLER!F33)</f>
        <v>Malmüdürü</v>
      </c>
      <c r="U52" s="631"/>
      <c r="V52" s="631"/>
      <c r="W52" s="632"/>
      <c r="X52" s="345"/>
    </row>
    <row r="53" spans="2:24" ht="12.75">
      <c r="B53" s="612"/>
      <c r="C53" s="613"/>
      <c r="D53" s="613"/>
      <c r="E53" s="613"/>
      <c r="F53" s="614"/>
      <c r="G53" s="613"/>
      <c r="H53" s="613"/>
      <c r="I53" s="613"/>
      <c r="J53" s="613"/>
      <c r="K53" s="613"/>
      <c r="L53" s="613"/>
      <c r="M53" s="613"/>
      <c r="N53" s="613"/>
      <c r="O53" s="612"/>
      <c r="P53" s="613"/>
      <c r="Q53" s="613"/>
      <c r="R53" s="613"/>
      <c r="S53" s="613"/>
      <c r="T53" s="624"/>
      <c r="U53" s="625"/>
      <c r="V53" s="625"/>
      <c r="W53" s="626"/>
      <c r="X53" s="345"/>
    </row>
    <row r="54" spans="2:24" ht="12.75">
      <c r="B54" s="355" t="s">
        <v>345</v>
      </c>
      <c r="C54" s="627" t="str">
        <f>yaziylE(S44)</f>
        <v>00 TL  00 Kr</v>
      </c>
      <c r="D54" s="627"/>
      <c r="E54" s="627"/>
      <c r="F54" s="627"/>
      <c r="G54" s="627"/>
      <c r="H54" s="627"/>
      <c r="I54" s="627"/>
      <c r="J54" s="627"/>
      <c r="K54" s="627"/>
      <c r="L54" s="627"/>
      <c r="M54" s="627"/>
      <c r="N54" s="627"/>
      <c r="O54" s="627"/>
      <c r="P54" s="627"/>
      <c r="Q54" s="627"/>
      <c r="R54" s="627"/>
      <c r="S54" s="627"/>
      <c r="T54" s="628" t="s">
        <v>63</v>
      </c>
      <c r="U54" s="628"/>
      <c r="V54" s="628"/>
      <c r="W54" s="628"/>
      <c r="X54" s="629"/>
    </row>
    <row r="55" spans="2:24" ht="12.75">
      <c r="B55" s="356" t="s">
        <v>68</v>
      </c>
      <c r="C55" s="357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68" t="s">
        <v>346</v>
      </c>
    </row>
    <row r="56" spans="2:24" ht="12.75">
      <c r="B56" s="609">
        <f>IF(BİLGİLER!B28="EVET",BİLGİLER!$I$17,"")</f>
        <v>42986</v>
      </c>
      <c r="C56" s="610"/>
      <c r="D56" s="611" t="str">
        <f>IF(BİLGİLER!B28="EVET",BİLGİLER!F28,"")</f>
        <v>VHKİ</v>
      </c>
      <c r="E56" s="611"/>
      <c r="F56" s="611"/>
      <c r="G56" s="611"/>
      <c r="H56" s="611"/>
      <c r="I56" s="364" t="s">
        <v>69</v>
      </c>
      <c r="J56" s="365" t="str">
        <f>IF(BİLGİLER!B28="EVET",BİLGİLER!C28,"")</f>
        <v>F.BAL</v>
      </c>
      <c r="K56" s="366"/>
      <c r="L56" s="366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9" t="str">
        <f>CONCATENATE(MENÜ!J28,"-",MENÜ!K28)</f>
        <v>Sürüm No:-2017-3</v>
      </c>
    </row>
    <row r="57" spans="2:24" ht="12.75">
      <c r="B57" s="609">
        <f>IF(BİLGİLER!B29="EVET",BİLGİLER!$I$17,"")</f>
      </c>
      <c r="C57" s="610"/>
      <c r="D57" s="611">
        <f>IF(BİLGİLER!B29="EVET",BİLGİLER!F29,"")</f>
      </c>
      <c r="E57" s="611"/>
      <c r="F57" s="611"/>
      <c r="G57" s="611"/>
      <c r="H57" s="611"/>
      <c r="I57" s="364" t="s">
        <v>69</v>
      </c>
      <c r="J57" s="365">
        <f>IF(BİLGİLER!B29="EVET",BİLGİLER!C29,"")</f>
      </c>
      <c r="K57" s="366"/>
      <c r="L57" s="366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9"/>
    </row>
    <row r="58" spans="2:24" ht="12.75">
      <c r="B58" s="356"/>
      <c r="C58" s="357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9"/>
    </row>
    <row r="59" spans="2:24" ht="12.75">
      <c r="B59" s="356"/>
      <c r="C59" s="357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9"/>
    </row>
    <row r="60" spans="2:24" ht="12.75">
      <c r="B60" s="360"/>
      <c r="C60" s="361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</row>
  </sheetData>
  <sheetProtection/>
  <mergeCells count="200">
    <mergeCell ref="B1:X1"/>
    <mergeCell ref="B3:C3"/>
    <mergeCell ref="D3:M3"/>
    <mergeCell ref="N3:X3"/>
    <mergeCell ref="B4:C4"/>
    <mergeCell ref="D4:M4"/>
    <mergeCell ref="N4:P4"/>
    <mergeCell ref="Q4:R4"/>
    <mergeCell ref="N5:P5"/>
    <mergeCell ref="Q5:R5"/>
    <mergeCell ref="T5:V5"/>
    <mergeCell ref="W5:X5"/>
    <mergeCell ref="F6:H6"/>
    <mergeCell ref="N6:P6"/>
    <mergeCell ref="W6:X6"/>
    <mergeCell ref="T7:V7"/>
    <mergeCell ref="W7:X7"/>
    <mergeCell ref="S4:S8"/>
    <mergeCell ref="T4:V4"/>
    <mergeCell ref="B8:C8"/>
    <mergeCell ref="W4:X4"/>
    <mergeCell ref="B5:C6"/>
    <mergeCell ref="W8:X8"/>
    <mergeCell ref="F5:H5"/>
    <mergeCell ref="I5:M6"/>
    <mergeCell ref="B9:C11"/>
    <mergeCell ref="D9:G10"/>
    <mergeCell ref="H9:K10"/>
    <mergeCell ref="L9:M10"/>
    <mergeCell ref="Q6:R6"/>
    <mergeCell ref="T6:V6"/>
    <mergeCell ref="D8:R8"/>
    <mergeCell ref="T8:V8"/>
    <mergeCell ref="B7:C7"/>
    <mergeCell ref="D7:R7"/>
    <mergeCell ref="W9:X11"/>
    <mergeCell ref="R10:S10"/>
    <mergeCell ref="T10:V10"/>
    <mergeCell ref="L11:M11"/>
    <mergeCell ref="R11:S11"/>
    <mergeCell ref="T11:V11"/>
    <mergeCell ref="N9:Q10"/>
    <mergeCell ref="R9:V9"/>
    <mergeCell ref="W16:X16"/>
    <mergeCell ref="B15:C15"/>
    <mergeCell ref="L15:M15"/>
    <mergeCell ref="R15:S15"/>
    <mergeCell ref="T15:V15"/>
    <mergeCell ref="W15:X15"/>
    <mergeCell ref="B16:C16"/>
    <mergeCell ref="L16:M16"/>
    <mergeCell ref="R16:S16"/>
    <mergeCell ref="T16:V16"/>
    <mergeCell ref="W18:X18"/>
    <mergeCell ref="B19:C19"/>
    <mergeCell ref="L19:M19"/>
    <mergeCell ref="R19:S19"/>
    <mergeCell ref="T19:V19"/>
    <mergeCell ref="W19:X19"/>
    <mergeCell ref="B18:C18"/>
    <mergeCell ref="L18:M18"/>
    <mergeCell ref="R18:S18"/>
    <mergeCell ref="T18:V18"/>
    <mergeCell ref="W20:X20"/>
    <mergeCell ref="B21:C21"/>
    <mergeCell ref="L21:M21"/>
    <mergeCell ref="R21:S21"/>
    <mergeCell ref="T21:V21"/>
    <mergeCell ref="W21:X21"/>
    <mergeCell ref="B20:C20"/>
    <mergeCell ref="L20:M20"/>
    <mergeCell ref="R20:S20"/>
    <mergeCell ref="T20:V20"/>
    <mergeCell ref="W22:X22"/>
    <mergeCell ref="B23:C23"/>
    <mergeCell ref="L23:M23"/>
    <mergeCell ref="R23:S23"/>
    <mergeCell ref="T23:V23"/>
    <mergeCell ref="W23:X23"/>
    <mergeCell ref="B22:C22"/>
    <mergeCell ref="L22:M22"/>
    <mergeCell ref="R22:S22"/>
    <mergeCell ref="T22:V22"/>
    <mergeCell ref="W24:X24"/>
    <mergeCell ref="B25:C25"/>
    <mergeCell ref="L25:M25"/>
    <mergeCell ref="R25:S25"/>
    <mergeCell ref="T25:V25"/>
    <mergeCell ref="W25:X25"/>
    <mergeCell ref="B24:C24"/>
    <mergeCell ref="L24:M24"/>
    <mergeCell ref="R24:S24"/>
    <mergeCell ref="T24:V24"/>
    <mergeCell ref="W26:X26"/>
    <mergeCell ref="B27:Q27"/>
    <mergeCell ref="R27:S27"/>
    <mergeCell ref="T27:V27"/>
    <mergeCell ref="W27:X27"/>
    <mergeCell ref="B26:C26"/>
    <mergeCell ref="L26:M26"/>
    <mergeCell ref="R26:S26"/>
    <mergeCell ref="T26:V26"/>
    <mergeCell ref="B29:X29"/>
    <mergeCell ref="B30:K30"/>
    <mergeCell ref="L30:X30"/>
    <mergeCell ref="B31:E31"/>
    <mergeCell ref="F31:K31"/>
    <mergeCell ref="L31:Q31"/>
    <mergeCell ref="R31:T31"/>
    <mergeCell ref="U31:W31"/>
    <mergeCell ref="U32:W32"/>
    <mergeCell ref="B33:T33"/>
    <mergeCell ref="U33:X35"/>
    <mergeCell ref="B34:F35"/>
    <mergeCell ref="G34:M35"/>
    <mergeCell ref="N34:T34"/>
    <mergeCell ref="B32:E32"/>
    <mergeCell ref="F32:K32"/>
    <mergeCell ref="L32:Q32"/>
    <mergeCell ref="R32:T32"/>
    <mergeCell ref="N35:R35"/>
    <mergeCell ref="S35:T35"/>
    <mergeCell ref="B36:F36"/>
    <mergeCell ref="G36:M36"/>
    <mergeCell ref="N36:R36"/>
    <mergeCell ref="S36:T36"/>
    <mergeCell ref="B37:F37"/>
    <mergeCell ref="G37:M37"/>
    <mergeCell ref="N37:R37"/>
    <mergeCell ref="S37:T37"/>
    <mergeCell ref="B38:T38"/>
    <mergeCell ref="B39:G39"/>
    <mergeCell ref="H39:P39"/>
    <mergeCell ref="Q39:T39"/>
    <mergeCell ref="B40:G40"/>
    <mergeCell ref="H40:P40"/>
    <mergeCell ref="Q40:T40"/>
    <mergeCell ref="B41:T41"/>
    <mergeCell ref="B42:G43"/>
    <mergeCell ref="H42:P43"/>
    <mergeCell ref="Q42:T42"/>
    <mergeCell ref="Q43:R43"/>
    <mergeCell ref="S43:T43"/>
    <mergeCell ref="T46:W46"/>
    <mergeCell ref="B47:F47"/>
    <mergeCell ref="G47:N47"/>
    <mergeCell ref="O47:S47"/>
    <mergeCell ref="T47:W47"/>
    <mergeCell ref="S44:T44"/>
    <mergeCell ref="B45:F45"/>
    <mergeCell ref="G45:N45"/>
    <mergeCell ref="O45:S45"/>
    <mergeCell ref="T45:W45"/>
    <mergeCell ref="T52:W52"/>
    <mergeCell ref="B48:F48"/>
    <mergeCell ref="G48:N48"/>
    <mergeCell ref="O48:S48"/>
    <mergeCell ref="T48:W48"/>
    <mergeCell ref="B50:F50"/>
    <mergeCell ref="G50:N50"/>
    <mergeCell ref="O50:S50"/>
    <mergeCell ref="T50:W50"/>
    <mergeCell ref="T53:W53"/>
    <mergeCell ref="C54:S54"/>
    <mergeCell ref="T54:X54"/>
    <mergeCell ref="B51:F51"/>
    <mergeCell ref="G51:N51"/>
    <mergeCell ref="O51:S51"/>
    <mergeCell ref="T51:W51"/>
    <mergeCell ref="B52:F52"/>
    <mergeCell ref="G52:N52"/>
    <mergeCell ref="O52:S52"/>
    <mergeCell ref="G53:N53"/>
    <mergeCell ref="O53:S53"/>
    <mergeCell ref="B46:F46"/>
    <mergeCell ref="G46:N46"/>
    <mergeCell ref="O46:S46"/>
    <mergeCell ref="B44:G44"/>
    <mergeCell ref="H44:P44"/>
    <mergeCell ref="Q44:R44"/>
    <mergeCell ref="B56:C56"/>
    <mergeCell ref="D56:H56"/>
    <mergeCell ref="B57:C57"/>
    <mergeCell ref="D57:H57"/>
    <mergeCell ref="W14:X14"/>
    <mergeCell ref="T14:V14"/>
    <mergeCell ref="R14:S14"/>
    <mergeCell ref="L14:M14"/>
    <mergeCell ref="B14:C14"/>
    <mergeCell ref="B53:F53"/>
    <mergeCell ref="B13:C13"/>
    <mergeCell ref="W12:X12"/>
    <mergeCell ref="T12:V12"/>
    <mergeCell ref="R12:S12"/>
    <mergeCell ref="L12:M12"/>
    <mergeCell ref="B12:C12"/>
    <mergeCell ref="W13:X13"/>
    <mergeCell ref="T13:V13"/>
    <mergeCell ref="R13:S13"/>
    <mergeCell ref="L13:M13"/>
  </mergeCells>
  <printOptions horizontalCentered="1"/>
  <pageMargins left="0.1968503937007874" right="0.1968503937007874" top="0.3937007874015748" bottom="0.3937007874015748" header="0" footer="0"/>
  <pageSetup blackAndWhite="1"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A1"/>
  <sheetViews>
    <sheetView showGridLines="0" zoomScalePageLayoutView="0" workbookViewId="0" topLeftCell="A1">
      <selection activeCell="K1" sqref="K1"/>
    </sheetView>
  </sheetViews>
  <sheetFormatPr defaultColWidth="9.140625" defaultRowHeight="12.75"/>
  <sheetData/>
  <sheetProtection password="CC1A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9"/>
  <dimension ref="A1:A4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10.421875" style="0" customWidth="1"/>
  </cols>
  <sheetData>
    <row r="1" ht="12.75">
      <c r="A1" s="410">
        <v>0.15</v>
      </c>
    </row>
    <row r="2" ht="12.75">
      <c r="A2" s="411">
        <v>0.2</v>
      </c>
    </row>
    <row r="3" ht="12.75">
      <c r="A3" s="410">
        <v>0.27</v>
      </c>
    </row>
    <row r="4" ht="12.75">
      <c r="A4" s="410">
        <v>0.35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5"/>
  <dimension ref="A1:X19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4.140625" style="66" customWidth="1"/>
    <col min="2" max="2" width="53.7109375" style="66" customWidth="1"/>
    <col min="3" max="3" width="6.8515625" style="66" customWidth="1"/>
    <col min="4" max="7" width="4.421875" style="66" customWidth="1"/>
    <col min="8" max="8" width="5.421875" style="66" customWidth="1"/>
    <col min="9" max="10" width="4.421875" style="66" customWidth="1"/>
    <col min="11" max="11" width="5.421875" style="66" customWidth="1"/>
    <col min="12" max="12" width="5.28125" style="66" customWidth="1"/>
    <col min="13" max="14" width="4.421875" style="66" customWidth="1"/>
    <col min="15" max="15" width="5.00390625" style="66" customWidth="1"/>
    <col min="16" max="16" width="5.57421875" style="66" customWidth="1"/>
    <col min="17" max="24" width="4.421875" style="66" customWidth="1"/>
    <col min="25" max="16384" width="9.140625" style="66" customWidth="1"/>
  </cols>
  <sheetData>
    <row r="1" spans="1:24" ht="15">
      <c r="A1" s="186"/>
      <c r="B1" s="187"/>
      <c r="C1" s="61" t="s">
        <v>3</v>
      </c>
      <c r="D1" s="461" t="s">
        <v>166</v>
      </c>
      <c r="E1" s="462"/>
      <c r="F1" s="462"/>
      <c r="G1" s="462"/>
      <c r="H1" s="461" t="s">
        <v>167</v>
      </c>
      <c r="I1" s="462"/>
      <c r="J1" s="462"/>
      <c r="K1" s="463"/>
      <c r="L1" s="188" t="s">
        <v>168</v>
      </c>
      <c r="M1" s="461" t="s">
        <v>169</v>
      </c>
      <c r="N1" s="462"/>
      <c r="O1" s="462"/>
      <c r="P1" s="463"/>
      <c r="Q1" s="464" t="s">
        <v>104</v>
      </c>
      <c r="R1" s="464"/>
      <c r="S1" s="464"/>
      <c r="T1" s="465"/>
      <c r="U1" s="466" t="s">
        <v>103</v>
      </c>
      <c r="V1" s="467"/>
      <c r="W1" s="467"/>
      <c r="X1" s="468"/>
    </row>
    <row r="2" spans="1:24" s="199" customFormat="1" ht="18.75" customHeight="1" thickBot="1">
      <c r="A2" s="186" t="s">
        <v>146</v>
      </c>
      <c r="B2" s="189" t="s">
        <v>174</v>
      </c>
      <c r="C2" s="61" t="s">
        <v>4</v>
      </c>
      <c r="D2" s="190" t="s">
        <v>170</v>
      </c>
      <c r="E2" s="191" t="s">
        <v>171</v>
      </c>
      <c r="F2" s="191" t="s">
        <v>172</v>
      </c>
      <c r="G2" s="192" t="s">
        <v>173</v>
      </c>
      <c r="H2" s="193" t="s">
        <v>170</v>
      </c>
      <c r="I2" s="194" t="s">
        <v>171</v>
      </c>
      <c r="J2" s="194" t="s">
        <v>172</v>
      </c>
      <c r="K2" s="195" t="s">
        <v>173</v>
      </c>
      <c r="L2" s="196" t="s">
        <v>170</v>
      </c>
      <c r="M2" s="193" t="s">
        <v>170</v>
      </c>
      <c r="N2" s="194" t="s">
        <v>171</v>
      </c>
      <c r="O2" s="194" t="s">
        <v>172</v>
      </c>
      <c r="P2" s="195" t="s">
        <v>173</v>
      </c>
      <c r="Q2" s="197" t="s">
        <v>170</v>
      </c>
      <c r="R2" s="191" t="s">
        <v>171</v>
      </c>
      <c r="S2" s="191" t="s">
        <v>172</v>
      </c>
      <c r="T2" s="198" t="s">
        <v>173</v>
      </c>
      <c r="U2" s="190" t="s">
        <v>170</v>
      </c>
      <c r="V2" s="191" t="s">
        <v>171</v>
      </c>
      <c r="W2" s="191" t="s">
        <v>172</v>
      </c>
      <c r="X2" s="198" t="s">
        <v>173</v>
      </c>
    </row>
    <row r="3" spans="1:24" ht="15">
      <c r="A3" s="200">
        <v>1</v>
      </c>
      <c r="B3" s="159" t="s">
        <v>175</v>
      </c>
      <c r="C3" s="160">
        <f>IF(BİLGİLER!$B$11="İl",290,285)</f>
        <v>285</v>
      </c>
      <c r="D3" s="161" t="s">
        <v>157</v>
      </c>
      <c r="E3" s="162" t="s">
        <v>21</v>
      </c>
      <c r="F3" s="162" t="s">
        <v>158</v>
      </c>
      <c r="G3" s="163" t="s">
        <v>159</v>
      </c>
      <c r="H3" s="164" t="s">
        <v>21</v>
      </c>
      <c r="I3" s="165">
        <v>3</v>
      </c>
      <c r="J3" s="165">
        <v>9</v>
      </c>
      <c r="K3" s="166" t="s">
        <v>158</v>
      </c>
      <c r="L3" s="201">
        <v>1</v>
      </c>
      <c r="M3" s="202">
        <v>12</v>
      </c>
      <c r="N3" s="203">
        <v>1</v>
      </c>
      <c r="O3" s="203">
        <v>1</v>
      </c>
      <c r="P3" s="204">
        <v>3</v>
      </c>
      <c r="Q3" s="158">
        <v>1</v>
      </c>
      <c r="R3" s="63">
        <v>5</v>
      </c>
      <c r="S3" s="63">
        <v>1</v>
      </c>
      <c r="T3" s="62">
        <v>1</v>
      </c>
      <c r="U3" s="64">
        <v>1</v>
      </c>
      <c r="V3" s="65">
        <v>12</v>
      </c>
      <c r="W3" s="65">
        <v>1</v>
      </c>
      <c r="X3" s="64">
        <v>0</v>
      </c>
    </row>
    <row r="4" spans="1:24" ht="15">
      <c r="A4" s="205">
        <v>2</v>
      </c>
      <c r="B4" s="167" t="s">
        <v>176</v>
      </c>
      <c r="C4" s="160">
        <f>IF(BİLGİLER!$B$11="İl",290,285)</f>
        <v>285</v>
      </c>
      <c r="D4" s="168" t="s">
        <v>157</v>
      </c>
      <c r="E4" s="169" t="s">
        <v>21</v>
      </c>
      <c r="F4" s="169" t="s">
        <v>160</v>
      </c>
      <c r="G4" s="170" t="s">
        <v>159</v>
      </c>
      <c r="H4" s="171">
        <v>9</v>
      </c>
      <c r="I4" s="165">
        <v>1</v>
      </c>
      <c r="J4" s="165">
        <v>1</v>
      </c>
      <c r="K4" s="166" t="s">
        <v>158</v>
      </c>
      <c r="L4" s="206">
        <v>1</v>
      </c>
      <c r="M4" s="202">
        <v>12</v>
      </c>
      <c r="N4" s="203">
        <v>1</v>
      </c>
      <c r="O4" s="203">
        <v>1</v>
      </c>
      <c r="P4" s="204">
        <v>3</v>
      </c>
      <c r="Q4" s="158">
        <v>1</v>
      </c>
      <c r="R4" s="63">
        <v>5</v>
      </c>
      <c r="S4" s="63">
        <v>1</v>
      </c>
      <c r="T4" s="62">
        <v>1</v>
      </c>
      <c r="U4" s="64">
        <v>1</v>
      </c>
      <c r="V4" s="65">
        <v>12</v>
      </c>
      <c r="W4" s="65">
        <v>1</v>
      </c>
      <c r="X4" s="64">
        <v>0</v>
      </c>
    </row>
    <row r="5" spans="1:24" ht="15">
      <c r="A5" s="200">
        <v>3</v>
      </c>
      <c r="B5" s="159" t="s">
        <v>177</v>
      </c>
      <c r="C5" s="160">
        <f>IF(BİLGİLER!$B$11="İl",290,285)</f>
        <v>285</v>
      </c>
      <c r="D5" s="168" t="s">
        <v>157</v>
      </c>
      <c r="E5" s="169" t="s">
        <v>21</v>
      </c>
      <c r="F5" s="169" t="s">
        <v>161</v>
      </c>
      <c r="G5" s="170" t="s">
        <v>159</v>
      </c>
      <c r="H5" s="171">
        <v>9</v>
      </c>
      <c r="I5" s="165">
        <v>2</v>
      </c>
      <c r="J5" s="165">
        <v>1</v>
      </c>
      <c r="K5" s="166" t="s">
        <v>158</v>
      </c>
      <c r="L5" s="201">
        <v>1</v>
      </c>
      <c r="M5" s="202">
        <v>12</v>
      </c>
      <c r="N5" s="203">
        <v>1</v>
      </c>
      <c r="O5" s="203">
        <v>1</v>
      </c>
      <c r="P5" s="204">
        <v>3</v>
      </c>
      <c r="Q5" s="158">
        <v>1</v>
      </c>
      <c r="R5" s="63">
        <v>5</v>
      </c>
      <c r="S5" s="63">
        <v>1</v>
      </c>
      <c r="T5" s="62">
        <v>1</v>
      </c>
      <c r="U5" s="64">
        <v>1</v>
      </c>
      <c r="V5" s="65">
        <v>12</v>
      </c>
      <c r="W5" s="65">
        <v>1</v>
      </c>
      <c r="X5" s="64">
        <v>0</v>
      </c>
    </row>
    <row r="6" spans="1:24" ht="15">
      <c r="A6" s="205">
        <v>4</v>
      </c>
      <c r="B6" s="167" t="s">
        <v>178</v>
      </c>
      <c r="C6" s="160">
        <f>IF(BİLGİLER!$B$11="İl",290,285)</f>
        <v>285</v>
      </c>
      <c r="D6" s="168" t="s">
        <v>157</v>
      </c>
      <c r="E6" s="169" t="s">
        <v>21</v>
      </c>
      <c r="F6" s="169" t="s">
        <v>162</v>
      </c>
      <c r="G6" s="170" t="s">
        <v>159</v>
      </c>
      <c r="H6" s="171">
        <v>9</v>
      </c>
      <c r="I6" s="165">
        <v>2</v>
      </c>
      <c r="J6" s="165">
        <v>2</v>
      </c>
      <c r="K6" s="166" t="s">
        <v>158</v>
      </c>
      <c r="L6" s="206">
        <v>1</v>
      </c>
      <c r="M6" s="202">
        <v>12</v>
      </c>
      <c r="N6" s="203">
        <v>1</v>
      </c>
      <c r="O6" s="203">
        <v>1</v>
      </c>
      <c r="P6" s="204">
        <v>3</v>
      </c>
      <c r="Q6" s="158">
        <v>1</v>
      </c>
      <c r="R6" s="63">
        <v>5</v>
      </c>
      <c r="S6" s="63">
        <v>1</v>
      </c>
      <c r="T6" s="62">
        <v>1</v>
      </c>
      <c r="U6" s="64">
        <v>1</v>
      </c>
      <c r="V6" s="65">
        <v>12</v>
      </c>
      <c r="W6" s="65">
        <v>1</v>
      </c>
      <c r="X6" s="64">
        <v>0</v>
      </c>
    </row>
    <row r="7" spans="1:24" ht="15">
      <c r="A7" s="200">
        <v>5</v>
      </c>
      <c r="B7" s="159" t="s">
        <v>179</v>
      </c>
      <c r="C7" s="160">
        <f>IF(BİLGİLER!$B$11="İl",290,285)</f>
        <v>285</v>
      </c>
      <c r="D7" s="172" t="s">
        <v>157</v>
      </c>
      <c r="E7" s="173" t="s">
        <v>21</v>
      </c>
      <c r="F7" s="173" t="s">
        <v>163</v>
      </c>
      <c r="G7" s="174" t="s">
        <v>159</v>
      </c>
      <c r="H7" s="171">
        <v>9</v>
      </c>
      <c r="I7" s="165">
        <v>2</v>
      </c>
      <c r="J7" s="165">
        <v>2</v>
      </c>
      <c r="K7" s="166" t="s">
        <v>158</v>
      </c>
      <c r="L7" s="201">
        <v>1</v>
      </c>
      <c r="M7" s="202">
        <v>12</v>
      </c>
      <c r="N7" s="203">
        <v>1</v>
      </c>
      <c r="O7" s="203">
        <v>1</v>
      </c>
      <c r="P7" s="204">
        <v>3</v>
      </c>
      <c r="Q7" s="158">
        <v>1</v>
      </c>
      <c r="R7" s="63">
        <v>5</v>
      </c>
      <c r="S7" s="63">
        <v>1</v>
      </c>
      <c r="T7" s="62">
        <v>1</v>
      </c>
      <c r="U7" s="64">
        <v>1</v>
      </c>
      <c r="V7" s="65">
        <v>12</v>
      </c>
      <c r="W7" s="65">
        <v>1</v>
      </c>
      <c r="X7" s="64">
        <v>0</v>
      </c>
    </row>
    <row r="8" spans="1:24" ht="15">
      <c r="A8" s="205">
        <v>6</v>
      </c>
      <c r="B8" s="167" t="s">
        <v>180</v>
      </c>
      <c r="C8" s="160">
        <f>IF(BİLGİLER!$B$11="İl",290,285)</f>
        <v>285</v>
      </c>
      <c r="D8" s="172" t="s">
        <v>157</v>
      </c>
      <c r="E8" s="173" t="s">
        <v>21</v>
      </c>
      <c r="F8" s="173" t="s">
        <v>165</v>
      </c>
      <c r="G8" s="174" t="s">
        <v>159</v>
      </c>
      <c r="H8" s="171">
        <v>9</v>
      </c>
      <c r="I8" s="165">
        <v>5</v>
      </c>
      <c r="J8" s="165">
        <v>0</v>
      </c>
      <c r="K8" s="166" t="s">
        <v>158</v>
      </c>
      <c r="L8" s="206">
        <v>1</v>
      </c>
      <c r="M8" s="202">
        <v>12</v>
      </c>
      <c r="N8" s="203">
        <v>1</v>
      </c>
      <c r="O8" s="203">
        <v>1</v>
      </c>
      <c r="P8" s="204">
        <v>3</v>
      </c>
      <c r="Q8" s="158">
        <v>1</v>
      </c>
      <c r="R8" s="63">
        <v>5</v>
      </c>
      <c r="S8" s="63">
        <v>1</v>
      </c>
      <c r="T8" s="62">
        <v>1</v>
      </c>
      <c r="U8" s="64">
        <v>1</v>
      </c>
      <c r="V8" s="65">
        <v>12</v>
      </c>
      <c r="W8" s="65">
        <v>1</v>
      </c>
      <c r="X8" s="64">
        <v>0</v>
      </c>
    </row>
    <row r="9" spans="1:24" ht="15.75" thickBot="1">
      <c r="A9" s="200">
        <v>7</v>
      </c>
      <c r="B9" s="159" t="s">
        <v>181</v>
      </c>
      <c r="C9" s="160">
        <f>IF(BİLGİLER!$B$11="İl",290,285)</f>
        <v>285</v>
      </c>
      <c r="D9" s="175" t="s">
        <v>157</v>
      </c>
      <c r="E9" s="176" t="s">
        <v>21</v>
      </c>
      <c r="F9" s="176" t="s">
        <v>164</v>
      </c>
      <c r="G9" s="177" t="s">
        <v>159</v>
      </c>
      <c r="H9" s="178">
        <v>9</v>
      </c>
      <c r="I9" s="179">
        <v>9</v>
      </c>
      <c r="J9" s="179">
        <v>9</v>
      </c>
      <c r="K9" s="180" t="s">
        <v>158</v>
      </c>
      <c r="L9" s="207">
        <v>1</v>
      </c>
      <c r="M9" s="202">
        <v>12</v>
      </c>
      <c r="N9" s="203">
        <v>1</v>
      </c>
      <c r="O9" s="203">
        <v>1</v>
      </c>
      <c r="P9" s="204">
        <v>3</v>
      </c>
      <c r="Q9" s="158">
        <v>1</v>
      </c>
      <c r="R9" s="63">
        <v>5</v>
      </c>
      <c r="S9" s="63">
        <v>1</v>
      </c>
      <c r="T9" s="62">
        <v>1</v>
      </c>
      <c r="U9" s="64">
        <v>1</v>
      </c>
      <c r="V9" s="65">
        <v>12</v>
      </c>
      <c r="W9" s="65">
        <v>1</v>
      </c>
      <c r="X9" s="64">
        <v>0</v>
      </c>
    </row>
    <row r="10" ht="19.5" customHeight="1"/>
    <row r="11" ht="19.5" customHeight="1"/>
    <row r="19" ht="14.25">
      <c r="C19" s="67"/>
    </row>
  </sheetData>
  <sheetProtection/>
  <mergeCells count="5">
    <mergeCell ref="D1:G1"/>
    <mergeCell ref="M1:P1"/>
    <mergeCell ref="Q1:T1"/>
    <mergeCell ref="U1:X1"/>
    <mergeCell ref="H1:K1"/>
  </mergeCells>
  <printOptions horizontalCentered="1" verticalCentered="1"/>
  <pageMargins left="0.35433070866141736" right="0.1968503937007874" top="0.5905511811023623" bottom="0.5905511811023623" header="0" footer="0"/>
  <pageSetup blackAndWhite="1" horizontalDpi="200" verticalDpi="2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6">
    <tabColor indexed="52"/>
  </sheetPr>
  <dimension ref="A1:U36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4.7109375" style="71" customWidth="1"/>
    <col min="2" max="2" width="12.57421875" style="71" customWidth="1"/>
    <col min="3" max="5" width="3.8515625" style="71" customWidth="1"/>
    <col min="6" max="6" width="5.140625" style="71" customWidth="1"/>
    <col min="7" max="7" width="5.00390625" style="71" customWidth="1"/>
    <col min="8" max="8" width="4.140625" style="71" customWidth="1"/>
    <col min="9" max="9" width="3.140625" style="71" customWidth="1"/>
    <col min="10" max="10" width="3.421875" style="71" customWidth="1"/>
    <col min="11" max="11" width="4.140625" style="71" customWidth="1"/>
    <col min="12" max="12" width="3.421875" style="71" customWidth="1"/>
    <col min="13" max="13" width="4.00390625" style="71" customWidth="1"/>
    <col min="14" max="15" width="3.421875" style="71" customWidth="1"/>
    <col min="16" max="16" width="7.00390625" style="71" customWidth="1"/>
    <col min="17" max="17" width="4.140625" style="71" customWidth="1"/>
    <col min="18" max="18" width="5.00390625" style="71" customWidth="1"/>
    <col min="19" max="19" width="10.140625" style="71" customWidth="1"/>
    <col min="20" max="16384" width="9.140625" style="71" customWidth="1"/>
  </cols>
  <sheetData>
    <row r="1" ht="12.75" customHeight="1">
      <c r="S1" s="72" t="s">
        <v>106</v>
      </c>
    </row>
    <row r="2" spans="1:19" ht="15" customHeight="1">
      <c r="A2" s="480" t="s">
        <v>107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</row>
    <row r="3" spans="1:19" ht="11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2.5" customHeight="1">
      <c r="A4" s="74" t="s">
        <v>127</v>
      </c>
      <c r="B4" s="75" t="str">
        <f>BİLGİLER!I18</f>
        <v>12345678-841.02/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  <c r="O4" s="76"/>
      <c r="P4" s="76"/>
      <c r="Q4" s="76"/>
      <c r="R4" s="76"/>
      <c r="S4" s="262">
        <f>BİLGİLER!I17</f>
        <v>42986</v>
      </c>
    </row>
    <row r="5" spans="1:19" ht="34.5" customHeight="1">
      <c r="A5" s="77" t="s">
        <v>108</v>
      </c>
      <c r="B5" s="78"/>
      <c r="C5" s="78"/>
      <c r="D5" s="78"/>
      <c r="F5" s="263" t="str">
        <f>BİLGİLER!B8</f>
        <v>Seyrantepe Mesleki ve Teknik Anadolu Lisesi</v>
      </c>
      <c r="G5" s="78"/>
      <c r="H5" s="78"/>
      <c r="I5" s="78"/>
      <c r="J5" s="78"/>
      <c r="K5" s="79"/>
      <c r="L5" s="79"/>
      <c r="M5" s="79"/>
      <c r="N5" s="79"/>
      <c r="O5" s="79"/>
      <c r="P5" s="79"/>
      <c r="Q5" s="79"/>
      <c r="R5" s="79"/>
      <c r="S5" s="80"/>
    </row>
    <row r="6" spans="1:19" ht="45" customHeight="1">
      <c r="A6" s="502" t="s">
        <v>284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4"/>
    </row>
    <row r="7" spans="2:10" ht="9" customHeight="1">
      <c r="B7" s="81"/>
      <c r="C7" s="81"/>
      <c r="D7" s="81"/>
      <c r="E7" s="81"/>
      <c r="F7" s="81"/>
      <c r="G7" s="81"/>
      <c r="H7" s="81"/>
      <c r="I7" s="81"/>
      <c r="J7" s="81"/>
    </row>
    <row r="8" spans="1:20" ht="45.75" customHeight="1">
      <c r="A8" s="487" t="s">
        <v>109</v>
      </c>
      <c r="B8" s="481" t="s">
        <v>110</v>
      </c>
      <c r="C8" s="482"/>
      <c r="D8" s="482"/>
      <c r="E8" s="482"/>
      <c r="F8" s="482"/>
      <c r="G8" s="483"/>
      <c r="H8" s="505" t="s">
        <v>266</v>
      </c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7"/>
      <c r="T8" s="264"/>
    </row>
    <row r="9" spans="1:19" ht="25.5" customHeight="1">
      <c r="A9" s="488"/>
      <c r="B9" s="481" t="s">
        <v>111</v>
      </c>
      <c r="C9" s="482"/>
      <c r="D9" s="482"/>
      <c r="E9" s="482"/>
      <c r="F9" s="482"/>
      <c r="G9" s="483"/>
      <c r="H9" s="510" t="str">
        <f>BİLGİLER!I10</f>
        <v>Gelir Vergisi Tevkifatı</v>
      </c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6"/>
    </row>
    <row r="10" spans="1:19" ht="25.5" customHeight="1">
      <c r="A10" s="488"/>
      <c r="B10" s="481" t="s">
        <v>112</v>
      </c>
      <c r="C10" s="482"/>
      <c r="D10" s="482"/>
      <c r="E10" s="482"/>
      <c r="F10" s="482"/>
      <c r="G10" s="483"/>
      <c r="H10" s="265">
        <f>SUM(LİSTE!L2:L13)</f>
        <v>64</v>
      </c>
      <c r="I10" s="485" t="s">
        <v>357</v>
      </c>
      <c r="J10" s="485"/>
      <c r="K10" s="485"/>
      <c r="L10" s="485"/>
      <c r="M10" s="485"/>
      <c r="N10" s="485"/>
      <c r="O10" s="485"/>
      <c r="P10" s="485"/>
      <c r="Q10" s="485"/>
      <c r="R10" s="485"/>
      <c r="S10" s="486"/>
    </row>
    <row r="11" spans="1:19" ht="25.5" customHeight="1">
      <c r="A11" s="488"/>
      <c r="B11" s="481" t="s">
        <v>113</v>
      </c>
      <c r="C11" s="482"/>
      <c r="D11" s="482"/>
      <c r="E11" s="482"/>
      <c r="F11" s="482"/>
      <c r="G11" s="483"/>
      <c r="H11" s="511">
        <v>3</v>
      </c>
      <c r="I11" s="509"/>
      <c r="J11" s="490" t="s">
        <v>358</v>
      </c>
      <c r="K11" s="490"/>
      <c r="L11" s="490"/>
      <c r="M11" s="152"/>
      <c r="N11" s="485"/>
      <c r="O11" s="485"/>
      <c r="P11" s="153"/>
      <c r="Q11" s="153"/>
      <c r="R11" s="153"/>
      <c r="S11" s="181"/>
    </row>
    <row r="12" spans="1:19" ht="25.5" customHeight="1">
      <c r="A12" s="488"/>
      <c r="B12" s="481" t="s">
        <v>114</v>
      </c>
      <c r="C12" s="482"/>
      <c r="D12" s="482"/>
      <c r="E12" s="482"/>
      <c r="F12" s="482"/>
      <c r="G12" s="483"/>
      <c r="H12" s="484" t="s">
        <v>147</v>
      </c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6"/>
    </row>
    <row r="13" spans="1:19" ht="25.5" customHeight="1">
      <c r="A13" s="488"/>
      <c r="B13" s="481" t="s">
        <v>115</v>
      </c>
      <c r="C13" s="482"/>
      <c r="D13" s="482"/>
      <c r="E13" s="482"/>
      <c r="F13" s="482"/>
      <c r="G13" s="483"/>
      <c r="H13" s="508">
        <f>MİF2!R12</f>
        <v>64.2</v>
      </c>
      <c r="I13" s="509"/>
      <c r="J13" s="509"/>
      <c r="K13" s="150" t="s">
        <v>116</v>
      </c>
      <c r="L13" s="150"/>
      <c r="M13" s="150"/>
      <c r="N13" s="150"/>
      <c r="O13" s="150"/>
      <c r="P13" s="150"/>
      <c r="Q13" s="150"/>
      <c r="R13" s="150"/>
      <c r="S13" s="151"/>
    </row>
    <row r="14" spans="1:21" ht="25.5" customHeight="1">
      <c r="A14" s="488"/>
      <c r="B14" s="481" t="s">
        <v>117</v>
      </c>
      <c r="C14" s="482"/>
      <c r="D14" s="482"/>
      <c r="E14" s="482"/>
      <c r="F14" s="482"/>
      <c r="G14" s="483"/>
      <c r="H14" s="508">
        <f>H13</f>
        <v>64.2</v>
      </c>
      <c r="I14" s="509"/>
      <c r="J14" s="509"/>
      <c r="K14" s="150" t="s">
        <v>116</v>
      </c>
      <c r="L14" s="150"/>
      <c r="M14" s="150"/>
      <c r="N14" s="150"/>
      <c r="O14" s="150"/>
      <c r="P14" s="150"/>
      <c r="Q14" s="150"/>
      <c r="R14" s="150"/>
      <c r="S14" s="151"/>
      <c r="U14" s="182"/>
    </row>
    <row r="15" spans="1:19" ht="25.5" customHeight="1">
      <c r="A15" s="488"/>
      <c r="B15" s="481" t="s">
        <v>118</v>
      </c>
      <c r="C15" s="482"/>
      <c r="D15" s="482"/>
      <c r="E15" s="482"/>
      <c r="F15" s="482"/>
      <c r="G15" s="483"/>
      <c r="H15" s="493" t="str">
        <f>CONCATENATE(MİF2!D12,"-",MİF2!E12,"-",MİF2!F12,"-",MİF2!G12,"-","  ",MİF2!H12,"-",MİF2!I12,"-",MİF2!J12,"-",MİF2!K12,"  ","-",MİF2!L12,"   ","-",MİF2!N12,"-",MİF2!O12,"-",MİF2!P12,"-",MİF2!Q12)</f>
        <v>13-01-33-62-  0-0-0-01  -1   -12-1-1-3</v>
      </c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5"/>
    </row>
    <row r="16" spans="1:19" ht="25.5" customHeight="1">
      <c r="A16" s="488"/>
      <c r="B16" s="266" t="s">
        <v>119</v>
      </c>
      <c r="C16" s="267"/>
      <c r="D16" s="267"/>
      <c r="E16" s="267"/>
      <c r="F16" s="267"/>
      <c r="G16" s="268"/>
      <c r="H16" s="484" t="str">
        <f>BİLGİLER!B22</f>
        <v>Behçet YAYIKÇI</v>
      </c>
      <c r="I16" s="485"/>
      <c r="J16" s="485"/>
      <c r="K16" s="485"/>
      <c r="L16" s="485"/>
      <c r="M16" s="485"/>
      <c r="N16" s="150" t="str">
        <f>BİLGİLER!B23</f>
        <v>Bekir ASLAN</v>
      </c>
      <c r="O16" s="150"/>
      <c r="P16" s="150"/>
      <c r="Q16" s="150"/>
      <c r="R16" s="150"/>
      <c r="S16" s="151"/>
    </row>
    <row r="17" spans="1:19" ht="25.5" customHeight="1">
      <c r="A17" s="489"/>
      <c r="B17" s="269"/>
      <c r="C17" s="270"/>
      <c r="D17" s="270"/>
      <c r="E17" s="270"/>
      <c r="F17" s="270"/>
      <c r="G17" s="271"/>
      <c r="H17" s="82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1:19" ht="7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8.75" customHeight="1">
      <c r="A19" s="74"/>
      <c r="B19" s="89" t="s">
        <v>120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90"/>
    </row>
    <row r="20" spans="1:19" ht="15.75" customHeight="1">
      <c r="A20" s="91"/>
      <c r="B20" s="491" t="e">
        <f>CONCATENATE(BİLGİLER!B8,"  personeli ",LİSTE!#REF!," ''nın ",BİLGİLER!I10," olarak")</f>
        <v>#REF!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2"/>
    </row>
    <row r="21" spans="1:19" ht="15">
      <c r="A21" s="91"/>
      <c r="B21" s="70" t="s">
        <v>129</v>
      </c>
      <c r="C21" s="260" t="str">
        <f>MİF2!D12</f>
        <v>13</v>
      </c>
      <c r="D21" s="260" t="str">
        <f>MİF2!E12</f>
        <v>01</v>
      </c>
      <c r="E21" s="260" t="str">
        <f>MİF2!F12</f>
        <v>33</v>
      </c>
      <c r="F21" s="260" t="str">
        <f>MİF2!G12</f>
        <v>62</v>
      </c>
      <c r="G21" s="87"/>
      <c r="H21" s="470" t="s">
        <v>130</v>
      </c>
      <c r="I21" s="470"/>
      <c r="J21" s="470"/>
      <c r="K21" s="470"/>
      <c r="L21" s="261">
        <f>MİF2!N12</f>
        <v>12</v>
      </c>
      <c r="M21" s="261">
        <f>MİF2!O12</f>
        <v>1</v>
      </c>
      <c r="N21" s="261">
        <f>MİF2!P12</f>
        <v>1</v>
      </c>
      <c r="O21" s="261">
        <f>MİF2!Q12</f>
        <v>3</v>
      </c>
      <c r="P21" s="79" t="s">
        <v>353</v>
      </c>
      <c r="Q21" s="79"/>
      <c r="R21" s="88"/>
      <c r="S21" s="92"/>
    </row>
    <row r="22" spans="1:19" ht="15">
      <c r="A22" s="91"/>
      <c r="B22" s="70"/>
      <c r="C22" s="70"/>
      <c r="D22" s="70"/>
      <c r="E22" s="70"/>
      <c r="F22" s="70"/>
      <c r="G22" s="70"/>
      <c r="H22" s="70"/>
      <c r="I22" s="70"/>
      <c r="J22" s="79"/>
      <c r="K22" s="70"/>
      <c r="L22" s="70"/>
      <c r="M22" s="70"/>
      <c r="N22" s="70"/>
      <c r="O22" s="70"/>
      <c r="P22" s="70"/>
      <c r="Q22" s="70"/>
      <c r="R22" s="70"/>
      <c r="S22" s="69"/>
    </row>
    <row r="23" spans="1:19" ht="15">
      <c r="A23" s="82"/>
      <c r="B23" s="83" t="s">
        <v>131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</row>
    <row r="24" ht="7.5" customHeight="1"/>
    <row r="25" spans="1:19" ht="24.75" customHeight="1">
      <c r="A25" s="496" t="str">
        <f>CONCATENATE("         Yukarıda belirtilen  "," "&amp;TEXT(H13,"#.##0,00 TL")," harcamanın yaptırılması hususu olurlarınıza arz olunur.")</f>
        <v>         Yukarıda belirtilen   64,20 TL harcamanın yaptırılması hususu olurlarınıza arz olunur.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8"/>
      <c r="L25" s="74"/>
      <c r="M25" s="76"/>
      <c r="N25" s="76"/>
      <c r="O25" s="76"/>
      <c r="P25" s="76"/>
      <c r="Q25" s="76"/>
      <c r="R25" s="76"/>
      <c r="S25" s="90"/>
    </row>
    <row r="26" spans="1:19" ht="15">
      <c r="A26" s="499"/>
      <c r="B26" s="500"/>
      <c r="C26" s="500"/>
      <c r="D26" s="500"/>
      <c r="E26" s="500"/>
      <c r="F26" s="500"/>
      <c r="G26" s="500"/>
      <c r="H26" s="500"/>
      <c r="I26" s="500"/>
      <c r="J26" s="500"/>
      <c r="K26" s="501"/>
      <c r="L26" s="91"/>
      <c r="M26" s="79"/>
      <c r="N26" s="79"/>
      <c r="O26" s="79"/>
      <c r="P26" s="79"/>
      <c r="Q26" s="79"/>
      <c r="R26" s="79"/>
      <c r="S26" s="80"/>
    </row>
    <row r="27" spans="1:19" ht="15">
      <c r="A27" s="91"/>
      <c r="B27" s="79"/>
      <c r="C27" s="79"/>
      <c r="D27" s="79"/>
      <c r="E27" s="79"/>
      <c r="F27" s="79"/>
      <c r="G27" s="79"/>
      <c r="H27" s="79"/>
      <c r="I27" s="79"/>
      <c r="J27" s="79"/>
      <c r="K27" s="80"/>
      <c r="L27" s="475" t="s">
        <v>121</v>
      </c>
      <c r="M27" s="476"/>
      <c r="N27" s="476"/>
      <c r="O27" s="476"/>
      <c r="P27" s="476"/>
      <c r="Q27" s="476"/>
      <c r="R27" s="476"/>
      <c r="S27" s="477"/>
    </row>
    <row r="28" spans="1:19" ht="15">
      <c r="A28" s="91"/>
      <c r="B28" s="79"/>
      <c r="C28" s="79"/>
      <c r="D28" s="79"/>
      <c r="E28" s="79"/>
      <c r="F28" s="79"/>
      <c r="G28" s="79"/>
      <c r="H28" s="79"/>
      <c r="I28" s="79"/>
      <c r="J28" s="79"/>
      <c r="K28" s="80"/>
      <c r="L28" s="472">
        <f>BİLGİLER!I17</f>
        <v>42986</v>
      </c>
      <c r="M28" s="473"/>
      <c r="N28" s="473"/>
      <c r="O28" s="473"/>
      <c r="P28" s="473"/>
      <c r="Q28" s="473"/>
      <c r="R28" s="473"/>
      <c r="S28" s="474"/>
    </row>
    <row r="29" spans="1:19" ht="15">
      <c r="A29" s="475" t="s">
        <v>122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7"/>
      <c r="L29" s="475" t="s">
        <v>123</v>
      </c>
      <c r="M29" s="476"/>
      <c r="N29" s="476"/>
      <c r="O29" s="476"/>
      <c r="P29" s="476"/>
      <c r="Q29" s="476"/>
      <c r="R29" s="476"/>
      <c r="S29" s="477"/>
    </row>
    <row r="30" spans="1:19" ht="15">
      <c r="A30" s="91"/>
      <c r="B30" s="79"/>
      <c r="C30" s="79"/>
      <c r="D30" s="79"/>
      <c r="E30" s="79"/>
      <c r="F30" s="79"/>
      <c r="G30" s="79"/>
      <c r="H30" s="79"/>
      <c r="I30" s="79"/>
      <c r="J30" s="79"/>
      <c r="K30" s="80"/>
      <c r="L30" s="91"/>
      <c r="M30" s="79"/>
      <c r="N30" s="79"/>
      <c r="O30" s="79"/>
      <c r="P30" s="79"/>
      <c r="Q30" s="79"/>
      <c r="R30" s="79"/>
      <c r="S30" s="80"/>
    </row>
    <row r="31" spans="1:19" ht="15">
      <c r="A31" s="91" t="s">
        <v>87</v>
      </c>
      <c r="B31" s="79"/>
      <c r="C31" s="470" t="s">
        <v>124</v>
      </c>
      <c r="D31" s="470"/>
      <c r="E31" s="470"/>
      <c r="F31" s="470"/>
      <c r="G31" s="470"/>
      <c r="H31" s="470"/>
      <c r="I31" s="470"/>
      <c r="J31" s="470"/>
      <c r="K31" s="471"/>
      <c r="L31" s="91" t="s">
        <v>87</v>
      </c>
      <c r="M31" s="79"/>
      <c r="N31" s="79"/>
      <c r="O31" s="79"/>
      <c r="P31" s="470" t="s">
        <v>124</v>
      </c>
      <c r="Q31" s="470"/>
      <c r="R31" s="470"/>
      <c r="S31" s="471"/>
    </row>
    <row r="32" spans="1:19" ht="15">
      <c r="A32" s="91" t="s">
        <v>84</v>
      </c>
      <c r="B32" s="79"/>
      <c r="C32" s="478" t="str">
        <f>BİLGİLER!B22</f>
        <v>Behçet YAYIKÇI</v>
      </c>
      <c r="D32" s="470"/>
      <c r="E32" s="470"/>
      <c r="F32" s="470"/>
      <c r="G32" s="470"/>
      <c r="H32" s="470"/>
      <c r="I32" s="470"/>
      <c r="J32" s="470"/>
      <c r="K32" s="471"/>
      <c r="L32" s="91" t="s">
        <v>84</v>
      </c>
      <c r="M32" s="79"/>
      <c r="N32" s="79"/>
      <c r="O32" s="79"/>
      <c r="P32" s="470" t="str">
        <f>BİLGİLER!B23</f>
        <v>Bekir ASLAN</v>
      </c>
      <c r="Q32" s="470"/>
      <c r="R32" s="470"/>
      <c r="S32" s="471"/>
    </row>
    <row r="33" spans="1:19" ht="15">
      <c r="A33" s="91" t="s">
        <v>125</v>
      </c>
      <c r="B33" s="79"/>
      <c r="C33" s="478" t="str">
        <f>BİLGİLER!F22</f>
        <v>Şube Müdürü</v>
      </c>
      <c r="D33" s="470"/>
      <c r="E33" s="470"/>
      <c r="F33" s="470"/>
      <c r="G33" s="470"/>
      <c r="H33" s="470"/>
      <c r="I33" s="470"/>
      <c r="J33" s="470"/>
      <c r="K33" s="471"/>
      <c r="L33" s="91" t="s">
        <v>125</v>
      </c>
      <c r="M33" s="79"/>
      <c r="N33" s="79"/>
      <c r="O33" s="79"/>
      <c r="P33" s="479" t="str">
        <f>BİLGİLER!F23</f>
        <v>İlçe Milli Eğitim Müdürü</v>
      </c>
      <c r="Q33" s="470"/>
      <c r="R33" s="470"/>
      <c r="S33" s="471"/>
    </row>
    <row r="34" spans="1:19" ht="1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4"/>
      <c r="L34" s="82"/>
      <c r="M34" s="83"/>
      <c r="N34" s="83"/>
      <c r="O34" s="83"/>
      <c r="P34" s="83"/>
      <c r="Q34" s="83"/>
      <c r="R34" s="83"/>
      <c r="S34" s="84"/>
    </row>
    <row r="35" spans="1:19" ht="32.25" customHeight="1">
      <c r="A35" s="469" t="s">
        <v>126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</row>
    <row r="36" spans="1:19" ht="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</sheetData>
  <sheetProtection/>
  <mergeCells count="36">
    <mergeCell ref="A25:K26"/>
    <mergeCell ref="B9:G9"/>
    <mergeCell ref="A6:S6"/>
    <mergeCell ref="H8:S8"/>
    <mergeCell ref="H14:J14"/>
    <mergeCell ref="B10:G10"/>
    <mergeCell ref="H9:S9"/>
    <mergeCell ref="I10:S10"/>
    <mergeCell ref="H13:J13"/>
    <mergeCell ref="H11:I11"/>
    <mergeCell ref="J11:L11"/>
    <mergeCell ref="B15:G15"/>
    <mergeCell ref="N11:O11"/>
    <mergeCell ref="H21:K21"/>
    <mergeCell ref="H16:M16"/>
    <mergeCell ref="B20:S20"/>
    <mergeCell ref="H15:S15"/>
    <mergeCell ref="L27:S27"/>
    <mergeCell ref="P31:S31"/>
    <mergeCell ref="A2:S2"/>
    <mergeCell ref="B14:G14"/>
    <mergeCell ref="B11:G11"/>
    <mergeCell ref="H12:S12"/>
    <mergeCell ref="B13:G13"/>
    <mergeCell ref="B12:G12"/>
    <mergeCell ref="A8:A17"/>
    <mergeCell ref="B8:G8"/>
    <mergeCell ref="A35:S35"/>
    <mergeCell ref="P32:S32"/>
    <mergeCell ref="L28:S28"/>
    <mergeCell ref="L29:S29"/>
    <mergeCell ref="C33:K33"/>
    <mergeCell ref="A29:K29"/>
    <mergeCell ref="C31:K31"/>
    <mergeCell ref="P33:S33"/>
    <mergeCell ref="C32:K32"/>
  </mergeCells>
  <printOptions horizontalCentered="1"/>
  <pageMargins left="0.3937007874015748" right="0.1968503937007874" top="0.5905511811023623" bottom="0.5905511811023623" header="0" footer="0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2"/>
  <dimension ref="A1:K17"/>
  <sheetViews>
    <sheetView showGridLines="0" zoomScalePageLayoutView="0" workbookViewId="0" topLeftCell="A1">
      <selection activeCell="K20" sqref="K20"/>
    </sheetView>
  </sheetViews>
  <sheetFormatPr defaultColWidth="9.140625" defaultRowHeight="12.75"/>
  <sheetData>
    <row r="1" spans="1:11" ht="15" customHeight="1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12.75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3" spans="1:11" ht="12.75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11" ht="18" customHeight="1">
      <c r="A11" s="16"/>
    </row>
    <row r="17" ht="12.75">
      <c r="A17" s="123"/>
    </row>
  </sheetData>
  <sheetProtection password="CC1A" sheet="1" objects="1" scenarios="1"/>
  <mergeCells count="3">
    <mergeCell ref="A1:K1"/>
    <mergeCell ref="A2:K2"/>
    <mergeCell ref="A3:K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3">
    <tabColor indexed="10"/>
  </sheetPr>
  <dimension ref="A1:W136"/>
  <sheetViews>
    <sheetView showGridLines="0" showRowColHeaders="0" tabSelected="1" zoomScale="90" zoomScaleNormal="90" workbookViewId="0" topLeftCell="A1">
      <selection activeCell="O17" sqref="O17"/>
    </sheetView>
  </sheetViews>
  <sheetFormatPr defaultColWidth="9.140625" defaultRowHeight="12.75"/>
  <cols>
    <col min="1" max="11" width="9.140625" style="15" customWidth="1"/>
    <col min="12" max="12" width="4.57421875" style="15" customWidth="1"/>
    <col min="13" max="13" width="12.7109375" style="15" customWidth="1"/>
    <col min="14" max="14" width="10.7109375" style="15" customWidth="1"/>
    <col min="15" max="15" width="12.00390625" style="15" customWidth="1"/>
    <col min="16" max="16" width="11.421875" style="15" customWidth="1"/>
    <col min="17" max="17" width="20.7109375" style="15" customWidth="1"/>
    <col min="18" max="16384" width="9.140625" style="15" customWidth="1"/>
  </cols>
  <sheetData>
    <row r="1" spans="1:23" ht="9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/>
      <c r="N2"/>
      <c r="O2"/>
      <c r="P2"/>
      <c r="Q2"/>
      <c r="R2" s="133"/>
      <c r="S2" s="133"/>
      <c r="T2" s="133"/>
      <c r="U2" s="133"/>
      <c r="V2" s="133"/>
      <c r="W2" s="133"/>
    </row>
    <row r="3" spans="1:23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/>
      <c r="N3"/>
      <c r="O3"/>
      <c r="P3"/>
      <c r="Q3"/>
      <c r="R3" s="133"/>
      <c r="S3" s="133"/>
      <c r="T3" s="133"/>
      <c r="U3" s="133"/>
      <c r="V3" s="133"/>
      <c r="W3" s="133"/>
    </row>
    <row r="4" spans="1:23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/>
      <c r="N4"/>
      <c r="O4"/>
      <c r="P4"/>
      <c r="Q4"/>
      <c r="R4" s="133"/>
      <c r="S4" s="133"/>
      <c r="T4" s="133"/>
      <c r="U4" s="133"/>
      <c r="V4" s="133"/>
      <c r="W4" s="133"/>
    </row>
    <row r="5" spans="1:23" ht="12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/>
      <c r="N5"/>
      <c r="O5"/>
      <c r="P5"/>
      <c r="Q5"/>
      <c r="R5" s="133"/>
      <c r="S5" s="133"/>
      <c r="T5" s="133"/>
      <c r="U5" s="133"/>
      <c r="V5" s="133"/>
      <c r="W5" s="133"/>
    </row>
    <row r="6" spans="1:23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/>
      <c r="N6"/>
      <c r="O6"/>
      <c r="P6"/>
      <c r="Q6"/>
      <c r="R6" s="133"/>
      <c r="S6" s="133"/>
      <c r="T6" s="133"/>
      <c r="U6" s="133"/>
      <c r="V6" s="133"/>
      <c r="W6" s="133"/>
    </row>
    <row r="7" spans="1:23" ht="12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/>
      <c r="N7"/>
      <c r="O7"/>
      <c r="P7"/>
      <c r="Q7"/>
      <c r="R7" s="133"/>
      <c r="S7" s="133"/>
      <c r="T7" s="133"/>
      <c r="U7" s="133"/>
      <c r="V7" s="133"/>
      <c r="W7" s="133"/>
    </row>
    <row r="8" spans="1:23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/>
      <c r="N8"/>
      <c r="O8"/>
      <c r="P8"/>
      <c r="Q8"/>
      <c r="R8" s="133"/>
      <c r="S8" s="133"/>
      <c r="T8" s="133"/>
      <c r="U8" s="133"/>
      <c r="V8" s="133"/>
      <c r="W8" s="133"/>
    </row>
    <row r="9" spans="1:23" ht="12.7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/>
      <c r="N9"/>
      <c r="O9"/>
      <c r="P9"/>
      <c r="Q9"/>
      <c r="R9" s="133"/>
      <c r="S9" s="133"/>
      <c r="T9" s="133"/>
      <c r="U9" s="133"/>
      <c r="V9" s="133"/>
      <c r="W9" s="133"/>
    </row>
    <row r="10" spans="1:23" ht="12.7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/>
      <c r="N10"/>
      <c r="O10"/>
      <c r="P10"/>
      <c r="Q10"/>
      <c r="R10" s="133"/>
      <c r="S10" s="133"/>
      <c r="T10" s="133"/>
      <c r="U10" s="133"/>
      <c r="V10" s="133"/>
      <c r="W10" s="133"/>
    </row>
    <row r="11" spans="1:23" ht="12.7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/>
      <c r="N11"/>
      <c r="O11"/>
      <c r="P11"/>
      <c r="Q11"/>
      <c r="R11" s="133"/>
      <c r="S11" s="133"/>
      <c r="T11" s="133"/>
      <c r="U11" s="133"/>
      <c r="V11" s="133"/>
      <c r="W11" s="133"/>
    </row>
    <row r="12" spans="1:23" ht="12.7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/>
      <c r="N12"/>
      <c r="O12"/>
      <c r="P12"/>
      <c r="Q12"/>
      <c r="R12" s="133"/>
      <c r="S12" s="133"/>
      <c r="T12" s="133"/>
      <c r="U12" s="133"/>
      <c r="V12" s="133"/>
      <c r="W12" s="133"/>
    </row>
    <row r="13" spans="1:23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/>
      <c r="N13"/>
      <c r="O13"/>
      <c r="P13"/>
      <c r="Q13"/>
      <c r="R13" s="133"/>
      <c r="S13" s="133"/>
      <c r="T13" s="133"/>
      <c r="U13" s="133"/>
      <c r="V13" s="133"/>
      <c r="W13" s="133"/>
    </row>
    <row r="14" spans="1:23" ht="12.7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/>
      <c r="N14"/>
      <c r="O14"/>
      <c r="P14"/>
      <c r="Q14"/>
      <c r="R14" s="133"/>
      <c r="S14" s="133"/>
      <c r="T14" s="133"/>
      <c r="U14" s="133"/>
      <c r="V14" s="133"/>
      <c r="W14" s="133"/>
    </row>
    <row r="15" spans="1:23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/>
      <c r="N15"/>
      <c r="O15"/>
      <c r="P15"/>
      <c r="Q15"/>
      <c r="R15" s="133"/>
      <c r="S15" s="133"/>
      <c r="T15" s="133"/>
      <c r="U15" s="133"/>
      <c r="V15" s="133"/>
      <c r="W15" s="133"/>
    </row>
    <row r="16" spans="1:23" ht="12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/>
      <c r="N16"/>
      <c r="O16"/>
      <c r="P16"/>
      <c r="Q16"/>
      <c r="R16" s="133"/>
      <c r="S16" s="133"/>
      <c r="T16" s="133"/>
      <c r="U16" s="133"/>
      <c r="V16" s="133"/>
      <c r="W16" s="133"/>
    </row>
    <row r="17" spans="1:23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/>
      <c r="N17"/>
      <c r="O17"/>
      <c r="P17"/>
      <c r="Q17"/>
      <c r="R17" s="133"/>
      <c r="S17" s="133"/>
      <c r="T17" s="133"/>
      <c r="U17" s="133"/>
      <c r="V17" s="133"/>
      <c r="W17" s="133"/>
    </row>
    <row r="18" spans="1:23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/>
      <c r="N18"/>
      <c r="O18"/>
      <c r="P18"/>
      <c r="Q18"/>
      <c r="R18" s="133"/>
      <c r="S18" s="133"/>
      <c r="T18" s="133"/>
      <c r="U18" s="133"/>
      <c r="V18" s="133"/>
      <c r="W18" s="133"/>
    </row>
    <row r="19" spans="1:23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/>
      <c r="N19"/>
      <c r="O19"/>
      <c r="P19"/>
      <c r="Q19"/>
      <c r="R19" s="133"/>
      <c r="S19" s="133"/>
      <c r="T19" s="133"/>
      <c r="U19" s="133"/>
      <c r="V19" s="133"/>
      <c r="W19" s="133"/>
    </row>
    <row r="20" spans="1:23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/>
      <c r="N20"/>
      <c r="O20"/>
      <c r="P20"/>
      <c r="Q20"/>
      <c r="R20" s="133"/>
      <c r="S20" s="133"/>
      <c r="T20" s="133"/>
      <c r="U20" s="133"/>
      <c r="V20" s="133"/>
      <c r="W20" s="133"/>
    </row>
    <row r="21" spans="1:23" ht="12.7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/>
      <c r="N21"/>
      <c r="O21"/>
      <c r="P21"/>
      <c r="Q21"/>
      <c r="R21" s="133"/>
      <c r="S21" s="133"/>
      <c r="T21" s="133"/>
      <c r="U21" s="133"/>
      <c r="V21" s="133"/>
      <c r="W21" s="133"/>
    </row>
    <row r="22" spans="1:23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/>
      <c r="N22"/>
      <c r="O22"/>
      <c r="P22"/>
      <c r="Q22"/>
      <c r="R22" s="133"/>
      <c r="S22" s="133"/>
      <c r="T22" s="133"/>
      <c r="U22" s="133"/>
      <c r="V22" s="133"/>
      <c r="W22" s="133"/>
    </row>
    <row r="23" spans="1:23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/>
      <c r="N23"/>
      <c r="O23"/>
      <c r="P23"/>
      <c r="Q23"/>
      <c r="R23" s="133"/>
      <c r="S23" s="133"/>
      <c r="T23" s="133"/>
      <c r="U23" s="133"/>
      <c r="V23" s="133"/>
      <c r="W23" s="133"/>
    </row>
    <row r="24" spans="1:23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/>
      <c r="N24"/>
      <c r="O24"/>
      <c r="P24"/>
      <c r="Q24"/>
      <c r="R24" s="133"/>
      <c r="S24" s="133"/>
      <c r="T24" s="133"/>
      <c r="U24" s="133"/>
      <c r="V24" s="133"/>
      <c r="W24" s="133"/>
    </row>
    <row r="25" spans="1:23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/>
      <c r="N25"/>
      <c r="O25"/>
      <c r="P25"/>
      <c r="Q25"/>
      <c r="R25" s="133"/>
      <c r="S25" s="133"/>
      <c r="T25" s="133"/>
      <c r="U25" s="133"/>
      <c r="V25" s="133"/>
      <c r="W25" s="133"/>
    </row>
    <row r="26" spans="1:23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/>
      <c r="N26"/>
      <c r="O26"/>
      <c r="P26"/>
      <c r="Q26"/>
      <c r="R26" s="133"/>
      <c r="S26" s="133"/>
      <c r="T26" s="133"/>
      <c r="U26" s="133"/>
      <c r="V26" s="133"/>
      <c r="W26" s="133"/>
    </row>
    <row r="27" spans="1:23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/>
      <c r="N27"/>
      <c r="O27"/>
      <c r="P27"/>
      <c r="Q27"/>
      <c r="R27" s="133"/>
      <c r="S27" s="133"/>
      <c r="T27" s="133"/>
      <c r="U27" s="133"/>
      <c r="V27" s="133"/>
      <c r="W27" s="133"/>
    </row>
    <row r="28" spans="1:23" ht="12.75">
      <c r="A28" s="133"/>
      <c r="B28" s="134"/>
      <c r="C28" s="135" t="s">
        <v>267</v>
      </c>
      <c r="D28" s="133"/>
      <c r="E28" s="133"/>
      <c r="F28" s="135" t="s">
        <v>70</v>
      </c>
      <c r="G28" s="133"/>
      <c r="H28" s="133"/>
      <c r="I28" s="133"/>
      <c r="J28" s="134" t="s">
        <v>133</v>
      </c>
      <c r="K28" s="381" t="s">
        <v>386</v>
      </c>
      <c r="L28" s="133"/>
      <c r="M28"/>
      <c r="N28"/>
      <c r="O28"/>
      <c r="P28"/>
      <c r="Q28"/>
      <c r="R28" s="133"/>
      <c r="S28" s="133"/>
      <c r="T28" s="133"/>
      <c r="U28" s="133"/>
      <c r="V28" s="133"/>
      <c r="W28" s="133"/>
    </row>
    <row r="29" spans="1:23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/>
      <c r="N29"/>
      <c r="O29"/>
      <c r="P29"/>
      <c r="Q29"/>
      <c r="R29" s="133"/>
      <c r="S29" s="133"/>
      <c r="T29" s="133"/>
      <c r="U29" s="133"/>
      <c r="V29" s="133"/>
      <c r="W29" s="133"/>
    </row>
    <row r="30" spans="1:23" ht="12.75">
      <c r="A30" s="133"/>
      <c r="B30" s="136"/>
      <c r="C30" s="133"/>
      <c r="D30" s="133"/>
      <c r="E30" s="133"/>
      <c r="F30" s="133"/>
      <c r="G30" s="133"/>
      <c r="H30" s="133"/>
      <c r="I30" s="134"/>
      <c r="J30" s="133"/>
      <c r="K30" s="133"/>
      <c r="L30" s="133"/>
      <c r="M30"/>
      <c r="N30"/>
      <c r="O30"/>
      <c r="P30"/>
      <c r="Q30"/>
      <c r="R30" s="133"/>
      <c r="S30" s="133"/>
      <c r="T30" s="133"/>
      <c r="U30" s="133"/>
      <c r="V30" s="133"/>
      <c r="W30" s="133"/>
    </row>
    <row r="31" spans="1:23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/>
      <c r="N31"/>
      <c r="O31"/>
      <c r="P31"/>
      <c r="Q31"/>
      <c r="R31" s="133"/>
      <c r="S31" s="133"/>
      <c r="T31" s="133"/>
      <c r="U31" s="133"/>
      <c r="V31" s="133"/>
      <c r="W31" s="133"/>
    </row>
    <row r="32" spans="1:23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/>
      <c r="N32"/>
      <c r="O32"/>
      <c r="P32"/>
      <c r="Q32"/>
      <c r="R32" s="133"/>
      <c r="S32" s="133"/>
      <c r="T32" s="133"/>
      <c r="U32" s="133"/>
      <c r="V32" s="133"/>
      <c r="W32" s="133"/>
    </row>
    <row r="33" spans="1:23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/>
      <c r="N33"/>
      <c r="O33"/>
      <c r="P33"/>
      <c r="Q33"/>
      <c r="R33" s="133"/>
      <c r="S33" s="133"/>
      <c r="T33" s="133"/>
      <c r="U33" s="133"/>
      <c r="V33" s="133"/>
      <c r="W33" s="133"/>
    </row>
    <row r="34" spans="1:23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/>
      <c r="N34"/>
      <c r="O34"/>
      <c r="P34"/>
      <c r="Q34"/>
      <c r="R34" s="133"/>
      <c r="S34" s="133"/>
      <c r="T34" s="133"/>
      <c r="U34" s="133"/>
      <c r="V34" s="133"/>
      <c r="W34" s="133"/>
    </row>
    <row r="35" spans="1:23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/>
      <c r="N35"/>
      <c r="O35"/>
      <c r="P35"/>
      <c r="Q35"/>
      <c r="R35" s="133"/>
      <c r="S35" s="133"/>
      <c r="T35" s="133"/>
      <c r="U35" s="133"/>
      <c r="V35" s="133"/>
      <c r="W35" s="133"/>
    </row>
    <row r="36" spans="1:23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/>
      <c r="N36"/>
      <c r="O36"/>
      <c r="P36"/>
      <c r="Q36"/>
      <c r="R36" s="133"/>
      <c r="S36" s="133"/>
      <c r="T36" s="133"/>
      <c r="U36" s="133"/>
      <c r="V36" s="133"/>
      <c r="W36" s="133"/>
    </row>
    <row r="37" spans="1:23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/>
      <c r="N37"/>
      <c r="O37"/>
      <c r="P37"/>
      <c r="Q37"/>
      <c r="R37" s="133"/>
      <c r="S37" s="133"/>
      <c r="T37" s="133"/>
      <c r="U37" s="133"/>
      <c r="V37" s="133"/>
      <c r="W37" s="133"/>
    </row>
    <row r="38" spans="1:23" ht="12.7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/>
      <c r="N38"/>
      <c r="O38"/>
      <c r="P38"/>
      <c r="Q38"/>
      <c r="R38" s="133"/>
      <c r="S38" s="133"/>
      <c r="T38" s="133"/>
      <c r="U38" s="133"/>
      <c r="V38" s="133"/>
      <c r="W38" s="133"/>
    </row>
    <row r="39" spans="1:23" ht="13.5" thickBo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/>
      <c r="N39"/>
      <c r="O39"/>
      <c r="P39"/>
      <c r="Q39"/>
      <c r="R39" s="133"/>
      <c r="S39" s="133"/>
      <c r="T39" s="133"/>
      <c r="U39" s="133"/>
      <c r="V39" s="133"/>
      <c r="W39" s="133"/>
    </row>
    <row r="40" spans="1:23" ht="22.5" customHeight="1" thickBot="1">
      <c r="A40" s="133"/>
      <c r="B40" s="133"/>
      <c r="C40" s="133"/>
      <c r="D40" s="514" t="s">
        <v>269</v>
      </c>
      <c r="E40" s="515"/>
      <c r="F40" s="515"/>
      <c r="G40" s="515"/>
      <c r="H40" s="516"/>
      <c r="I40" s="133"/>
      <c r="J40" s="133"/>
      <c r="K40" s="133"/>
      <c r="L40" s="133"/>
      <c r="R40" s="133"/>
      <c r="S40" s="133"/>
      <c r="T40" s="133"/>
      <c r="U40" s="133"/>
      <c r="V40" s="133"/>
      <c r="W40" s="133"/>
    </row>
    <row r="41" spans="1:23" ht="12.7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R41" s="133"/>
      <c r="S41" s="133"/>
      <c r="T41" s="133"/>
      <c r="U41" s="133"/>
      <c r="V41" s="133"/>
      <c r="W41" s="133"/>
    </row>
    <row r="42" spans="1:23" ht="12.7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R42" s="133"/>
      <c r="S42" s="133"/>
      <c r="T42" s="133"/>
      <c r="U42" s="133"/>
      <c r="V42" s="133"/>
      <c r="W42" s="133"/>
    </row>
    <row r="43" spans="1:23" ht="12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R43" s="133"/>
      <c r="S43" s="133"/>
      <c r="T43" s="133"/>
      <c r="U43" s="133"/>
      <c r="V43" s="133"/>
      <c r="W43" s="133"/>
    </row>
    <row r="44" spans="1:23" ht="12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R44" s="133"/>
      <c r="S44" s="133"/>
      <c r="T44" s="133"/>
      <c r="U44" s="133"/>
      <c r="V44" s="133"/>
      <c r="W44" s="133"/>
    </row>
    <row r="45" spans="1:23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R45" s="133"/>
      <c r="S45" s="133"/>
      <c r="T45" s="133"/>
      <c r="U45" s="133"/>
      <c r="V45" s="133"/>
      <c r="W45" s="133"/>
    </row>
    <row r="46" spans="1:23" ht="12.7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</row>
    <row r="47" spans="1:23" ht="12.7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</row>
    <row r="48" spans="1:23" ht="12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</row>
    <row r="49" spans="1:23" ht="12.7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</row>
    <row r="50" spans="1:23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</row>
    <row r="51" spans="1:23" ht="12.7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</row>
    <row r="52" spans="1:23" ht="12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</row>
    <row r="53" spans="1:23" ht="12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2.7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</row>
    <row r="55" spans="1:23" ht="12.7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</row>
    <row r="56" spans="1:23" ht="12.7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</row>
    <row r="57" spans="1:23" ht="12.7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</row>
    <row r="58" spans="1:23" ht="12.7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</row>
    <row r="59" spans="1:23" ht="12.7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</row>
    <row r="60" spans="1:23" ht="12.7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</row>
    <row r="61" spans="1:23" ht="12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</row>
    <row r="62" spans="1:23" ht="12.7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</row>
    <row r="63" spans="1:23" ht="12.7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</row>
    <row r="64" spans="1:23" ht="12.7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</row>
    <row r="65" spans="1:23" ht="12.7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</row>
    <row r="66" spans="1:23" ht="12.7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</row>
    <row r="67" spans="1:23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</row>
    <row r="68" spans="1:23" ht="12.7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</row>
    <row r="69" spans="1:23" ht="12.7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</row>
    <row r="70" spans="1:23" ht="12.7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</row>
    <row r="71" spans="1:23" ht="12.7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</row>
    <row r="72" spans="1:23" ht="12.7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</row>
    <row r="73" spans="1:23" ht="12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</row>
    <row r="74" spans="1:23" ht="12.7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</row>
    <row r="75" spans="1:23" ht="12.7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</row>
    <row r="76" spans="1:23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</row>
    <row r="77" spans="1:23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</row>
    <row r="78" spans="1:23" ht="12.7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</row>
    <row r="79" spans="1:23" ht="12.7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</row>
    <row r="80" spans="1:23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</row>
    <row r="81" spans="1:23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</row>
    <row r="82" spans="1:23" ht="12.7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</row>
    <row r="83" spans="1:23" ht="12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</row>
    <row r="84" spans="1:23" ht="12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</row>
    <row r="85" spans="1:23" ht="12.7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</row>
    <row r="86" spans="1:23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</row>
    <row r="87" spans="1:23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</row>
    <row r="88" spans="1:23" ht="12.7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</row>
    <row r="89" spans="1:23" ht="12.7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</row>
    <row r="90" spans="1:23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</row>
    <row r="91" spans="1:23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</row>
    <row r="92" spans="1:23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</row>
    <row r="93" spans="1:23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</row>
    <row r="94" spans="1:23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</row>
    <row r="95" spans="1:23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</row>
    <row r="96" spans="1:23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</row>
    <row r="97" spans="1:23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</row>
    <row r="98" spans="1:23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</row>
    <row r="99" spans="1:23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</row>
    <row r="100" spans="1:23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</row>
    <row r="101" spans="1:23" ht="12.7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</row>
    <row r="102" spans="1:23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</row>
    <row r="103" spans="1:23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</row>
    <row r="104" spans="1:23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</row>
    <row r="105" spans="1:23" ht="12.7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</row>
    <row r="106" spans="1:23" ht="12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</row>
    <row r="107" spans="1:23" ht="12.7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</row>
    <row r="108" spans="1:23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</row>
    <row r="109" spans="1:23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</row>
    <row r="110" spans="1:23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</row>
    <row r="111" spans="1:23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</row>
    <row r="112" spans="1:23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</row>
    <row r="113" spans="1:23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</row>
    <row r="114" spans="1:23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</row>
    <row r="115" spans="1:23" ht="12.7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</row>
    <row r="116" spans="1:23" ht="12.7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</row>
    <row r="117" spans="1:23" ht="12.7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</row>
    <row r="118" spans="1:23" ht="12.7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</row>
    <row r="119" spans="1:23" ht="12.7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</row>
    <row r="120" spans="1:23" ht="12.7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</row>
    <row r="121" spans="1:23" ht="12.7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</row>
    <row r="122" spans="1:23" ht="12.7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</row>
    <row r="123" spans="1:23" ht="12.7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</row>
    <row r="124" spans="1:23" ht="12.7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</row>
    <row r="125" spans="1:23" ht="12.7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</row>
    <row r="126" spans="1:23" ht="12.7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</row>
    <row r="127" spans="1:23" ht="12.7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</row>
    <row r="128" spans="1:23" ht="12.7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</row>
    <row r="129" spans="1:23" ht="12.7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</row>
    <row r="130" spans="1:23" ht="12.7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</row>
    <row r="131" spans="1:23" ht="12.7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</row>
    <row r="132" spans="1:23" ht="12.7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</row>
    <row r="133" spans="1:23" ht="12.7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</row>
    <row r="134" spans="1:23" ht="12.7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</row>
    <row r="135" spans="1:23" ht="12.7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</row>
    <row r="136" spans="1:23" ht="12.7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</row>
  </sheetData>
  <sheetProtection formatRows="0" insertColumns="0" selectLockedCells="1" selectUnlockedCells="1"/>
  <mergeCells count="1">
    <mergeCell ref="D40:H40"/>
  </mergeCells>
  <hyperlinks>
    <hyperlink ref="F28" r:id="rId1" display="byayikci@meb.gov.tr"/>
    <hyperlink ref="C28" r:id="rId2" display="beyayikci@hotmail.com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A1:B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4.28125" style="0" customWidth="1"/>
  </cols>
  <sheetData>
    <row r="1" spans="1:2" ht="12.75">
      <c r="A1" s="51" t="s">
        <v>21</v>
      </c>
      <c r="B1" s="50" t="s">
        <v>205</v>
      </c>
    </row>
    <row r="2" spans="1:2" ht="12.75">
      <c r="A2" s="51" t="s">
        <v>2</v>
      </c>
      <c r="B2" s="50" t="s">
        <v>226</v>
      </c>
    </row>
    <row r="3" spans="1:2" ht="12.75">
      <c r="A3" s="51" t="s">
        <v>22</v>
      </c>
      <c r="B3" s="50" t="s">
        <v>227</v>
      </c>
    </row>
    <row r="4" spans="1:2" ht="12.75">
      <c r="A4" s="51" t="s">
        <v>23</v>
      </c>
      <c r="B4" s="50" t="s">
        <v>228</v>
      </c>
    </row>
    <row r="5" spans="1:2" ht="12.75">
      <c r="A5" s="51" t="s">
        <v>24</v>
      </c>
      <c r="B5" s="50" t="s">
        <v>229</v>
      </c>
    </row>
    <row r="6" spans="1:2" ht="12.75">
      <c r="A6" s="51" t="s">
        <v>25</v>
      </c>
      <c r="B6" s="50" t="s">
        <v>230</v>
      </c>
    </row>
    <row r="7" spans="1:2" ht="12.75">
      <c r="A7" s="51" t="s">
        <v>26</v>
      </c>
      <c r="B7" s="50" t="s">
        <v>231</v>
      </c>
    </row>
    <row r="8" spans="1:2" ht="12.75">
      <c r="A8" s="51" t="s">
        <v>27</v>
      </c>
      <c r="B8" s="50" t="s">
        <v>232</v>
      </c>
    </row>
    <row r="9" spans="1:2" ht="12.75">
      <c r="A9" s="51" t="s">
        <v>28</v>
      </c>
      <c r="B9" s="50" t="s">
        <v>233</v>
      </c>
    </row>
    <row r="10" spans="1:2" ht="12.75">
      <c r="A10" s="51" t="s">
        <v>29</v>
      </c>
      <c r="B10" s="50" t="s">
        <v>234</v>
      </c>
    </row>
    <row r="11" spans="1:2" ht="12.75">
      <c r="A11" s="51" t="s">
        <v>30</v>
      </c>
      <c r="B11" s="50" t="s">
        <v>235</v>
      </c>
    </row>
    <row r="12" spans="1:2" ht="12.75">
      <c r="A12" s="51" t="s">
        <v>31</v>
      </c>
      <c r="B12" s="50" t="s">
        <v>236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/>
  <dimension ref="A1:B16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6.57421875" style="148" customWidth="1"/>
    <col min="2" max="2" width="12.140625" style="148" customWidth="1"/>
    <col min="3" max="3" width="9.7109375" style="148" customWidth="1"/>
    <col min="4" max="4" width="9.140625" style="148" customWidth="1"/>
    <col min="5" max="5" width="11.8515625" style="148" customWidth="1"/>
    <col min="6" max="6" width="24.140625" style="148" customWidth="1"/>
    <col min="7" max="7" width="16.140625" style="148" customWidth="1"/>
    <col min="8" max="8" width="20.7109375" style="148" customWidth="1"/>
    <col min="9" max="9" width="20.57421875" style="148" customWidth="1"/>
    <col min="10" max="16384" width="9.140625" style="148" customWidth="1"/>
  </cols>
  <sheetData>
    <row r="1" spans="1:2" ht="28.5" customHeight="1">
      <c r="A1" s="210" t="s">
        <v>291</v>
      </c>
      <c r="B1" s="210" t="s">
        <v>216</v>
      </c>
    </row>
    <row r="2" spans="1:2" ht="12.75">
      <c r="A2" s="208" t="s">
        <v>281</v>
      </c>
      <c r="B2" s="209">
        <v>800</v>
      </c>
    </row>
    <row r="3" spans="1:2" ht="12.75">
      <c r="A3" s="208" t="s">
        <v>282</v>
      </c>
      <c r="B3" s="209">
        <v>400</v>
      </c>
    </row>
    <row r="4" spans="1:2" ht="12.75">
      <c r="A4" s="208" t="s">
        <v>283</v>
      </c>
      <c r="B4" s="209">
        <v>190</v>
      </c>
    </row>
    <row r="5" spans="1:2" ht="12.75">
      <c r="A5" s="384" t="s">
        <v>360</v>
      </c>
      <c r="B5" s="385">
        <v>880</v>
      </c>
    </row>
    <row r="6" spans="1:2" ht="12.75">
      <c r="A6" s="384" t="s">
        <v>361</v>
      </c>
      <c r="B6" s="385">
        <v>440</v>
      </c>
    </row>
    <row r="7" spans="1:2" ht="12.75">
      <c r="A7" s="384" t="s">
        <v>403</v>
      </c>
      <c r="B7" s="385">
        <v>200</v>
      </c>
    </row>
    <row r="8" spans="1:2" ht="12.75">
      <c r="A8" s="382" t="s">
        <v>374</v>
      </c>
      <c r="B8" s="383">
        <v>900</v>
      </c>
    </row>
    <row r="9" spans="1:2" ht="12.75">
      <c r="A9" s="382" t="s">
        <v>375</v>
      </c>
      <c r="B9" s="383">
        <v>460</v>
      </c>
    </row>
    <row r="10" spans="1:2" ht="12.75">
      <c r="A10" s="382" t="s">
        <v>376</v>
      </c>
      <c r="B10" s="383">
        <v>210</v>
      </c>
    </row>
    <row r="11" spans="1:2" ht="12.75">
      <c r="A11" s="387" t="s">
        <v>384</v>
      </c>
      <c r="B11" s="388">
        <v>900</v>
      </c>
    </row>
    <row r="12" spans="1:2" ht="12.75">
      <c r="A12" s="387" t="s">
        <v>385</v>
      </c>
      <c r="B12" s="388">
        <v>470</v>
      </c>
    </row>
    <row r="13" spans="1:2" ht="12.75">
      <c r="A13" s="387" t="s">
        <v>386</v>
      </c>
      <c r="B13" s="388">
        <v>210</v>
      </c>
    </row>
    <row r="14" spans="1:2" ht="12.75">
      <c r="A14" s="382" t="s">
        <v>388</v>
      </c>
      <c r="B14" s="383">
        <v>0</v>
      </c>
    </row>
    <row r="15" spans="1:2" ht="12.75">
      <c r="A15" s="382" t="s">
        <v>389</v>
      </c>
      <c r="B15" s="383">
        <v>0</v>
      </c>
    </row>
    <row r="16" spans="1:2" ht="12.75">
      <c r="A16" s="382" t="s">
        <v>390</v>
      </c>
      <c r="B16" s="383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>
    <tabColor indexed="12"/>
    <pageSetUpPr fitToPage="1"/>
  </sheetPr>
  <dimension ref="A1:Q42"/>
  <sheetViews>
    <sheetView showGridLines="0" showOutlineSymbols="0" zoomScale="90" zoomScaleNormal="90" zoomScalePageLayoutView="0" workbookViewId="0" topLeftCell="A1">
      <selection activeCell="A15" sqref="A15"/>
    </sheetView>
  </sheetViews>
  <sheetFormatPr defaultColWidth="17.421875" defaultRowHeight="12.75" zeroHeight="1"/>
  <cols>
    <col min="1" max="1" width="32.57421875" style="99" customWidth="1"/>
    <col min="2" max="2" width="10.8515625" style="292" customWidth="1"/>
    <col min="3" max="3" width="6.8515625" style="292" customWidth="1"/>
    <col min="4" max="4" width="12.57421875" style="292" customWidth="1"/>
    <col min="5" max="5" width="1.1484375" style="292" customWidth="1"/>
    <col min="6" max="6" width="6.57421875" style="292" customWidth="1"/>
    <col min="7" max="7" width="10.28125" style="292" customWidth="1"/>
    <col min="8" max="8" width="31.00390625" style="292" customWidth="1"/>
    <col min="9" max="9" width="10.8515625" style="9" customWidth="1"/>
    <col min="10" max="10" width="5.8515625" style="9" customWidth="1"/>
    <col min="11" max="11" width="12.28125" style="9" customWidth="1"/>
    <col min="12" max="12" width="6.57421875" style="9" customWidth="1"/>
    <col min="13" max="13" width="1.421875" style="292" customWidth="1"/>
    <col min="14" max="14" width="7.57421875" style="292" hidden="1" customWidth="1"/>
    <col min="15" max="15" width="8.140625" style="292" hidden="1" customWidth="1"/>
    <col min="16" max="16" width="4.00390625" style="292" hidden="1" customWidth="1"/>
    <col min="17" max="17" width="13.57421875" style="292" hidden="1" customWidth="1"/>
    <col min="18" max="255" width="0" style="292" hidden="1" customWidth="1"/>
    <col min="256" max="16384" width="17.421875" style="292" customWidth="1"/>
  </cols>
  <sheetData>
    <row r="1" spans="1:17" ht="18" customHeight="1">
      <c r="A1" s="55" t="s">
        <v>139</v>
      </c>
      <c r="B1" s="6"/>
      <c r="C1" s="7"/>
      <c r="D1" s="7"/>
      <c r="E1" s="7"/>
      <c r="F1" s="7"/>
      <c r="G1" s="7"/>
      <c r="H1" s="149" t="s">
        <v>62</v>
      </c>
      <c r="I1" s="55">
        <v>1</v>
      </c>
      <c r="J1" s="55">
        <v>2</v>
      </c>
      <c r="K1" s="55">
        <v>3</v>
      </c>
      <c r="L1" s="55">
        <v>4</v>
      </c>
      <c r="M1" s="290"/>
      <c r="N1" s="291"/>
      <c r="O1" s="291"/>
      <c r="P1" s="291"/>
      <c r="Q1" s="291"/>
    </row>
    <row r="2" spans="1:17" ht="6.75" customHeight="1">
      <c r="A2" s="56"/>
      <c r="B2" s="7"/>
      <c r="C2" s="7"/>
      <c r="D2" s="7"/>
      <c r="E2" s="7"/>
      <c r="F2" s="7"/>
      <c r="G2" s="7"/>
      <c r="H2" s="300"/>
      <c r="I2" s="56"/>
      <c r="J2" s="56"/>
      <c r="K2" s="56"/>
      <c r="L2" s="56"/>
      <c r="M2" s="290"/>
      <c r="N2" s="291"/>
      <c r="O2" s="291"/>
      <c r="P2" s="291"/>
      <c r="Q2" s="291"/>
    </row>
    <row r="3" spans="1:17" ht="12.75">
      <c r="A3" s="57" t="s">
        <v>50</v>
      </c>
      <c r="B3" s="13">
        <v>60103</v>
      </c>
      <c r="C3" s="2"/>
      <c r="D3" s="293"/>
      <c r="E3" s="293"/>
      <c r="F3" s="293"/>
      <c r="G3" s="293"/>
      <c r="H3" s="128" t="s">
        <v>54</v>
      </c>
      <c r="I3" s="124" t="str">
        <f>IF(ISERROR(VLOOKUP(B10,ANAKOD!B3:X9,3,0)),"",VLOOKUP(B10,ANAKOD!B3:X9,3,0))</f>
        <v>13</v>
      </c>
      <c r="J3" s="125" t="str">
        <f>IF(ISERROR(VLOOKUP(B10,ANAKOD!B3:X9,4,0)),"",VLOOKUP(B10,ANAKOD!B3:X9,4,0))</f>
        <v>01</v>
      </c>
      <c r="K3" s="125" t="str">
        <f>IF(ISERROR(VLOOKUP(B10,ANAKOD!B3:X9,5,0)),"",VLOOKUP(B10,ANAKOD!B3:X9,5,0))</f>
        <v>33</v>
      </c>
      <c r="L3" s="124" t="str">
        <f>IF(ISERROR(VLOOKUP(B10,ANAKOD!B3:X9,6,0)),"",VLOOKUP(B10,ANAKOD!B3:X9,6,0))</f>
        <v>62</v>
      </c>
      <c r="M3" s="290"/>
      <c r="N3" s="291"/>
      <c r="O3" s="291"/>
      <c r="P3" s="294" t="s">
        <v>21</v>
      </c>
      <c r="Q3" s="295" t="s">
        <v>5</v>
      </c>
    </row>
    <row r="4" spans="1:17" ht="12.75">
      <c r="A4" s="57" t="s">
        <v>51</v>
      </c>
      <c r="B4" s="3" t="s">
        <v>370</v>
      </c>
      <c r="C4" s="2"/>
      <c r="D4" s="2"/>
      <c r="E4" s="2"/>
      <c r="F4" s="2"/>
      <c r="G4" s="2"/>
      <c r="H4" s="128" t="s">
        <v>55</v>
      </c>
      <c r="I4" s="125">
        <f>IF(ISERROR(VLOOKUP(B10,ANAKOD!B3:X9,7,0)),"",VLOOKUP(B10,ANAKOD!B3:X9,7,0))</f>
        <v>9</v>
      </c>
      <c r="J4" s="125">
        <f>IF(ISERROR(VLOOKUP(B10,ANAKOD!B3:X9,8,0)),"",VLOOKUP(B10,ANAKOD!B3:X9,8,0))</f>
        <v>2</v>
      </c>
      <c r="K4" s="125">
        <f>IF(ISERROR(VLOOKUP(B10,ANAKOD!B3:X9,9,0)),"",VLOOKUP(B10,ANAKOD!B3:X9,9,0))</f>
        <v>2</v>
      </c>
      <c r="L4" s="125" t="str">
        <f>IF(ISERROR(VLOOKUP(B10,ANAKOD!B3:X9,1,0)),"",VLOOKUP(B10,ANAKOD!B3:X9,10,0))</f>
        <v>00</v>
      </c>
      <c r="M4" s="290"/>
      <c r="N4" s="291"/>
      <c r="O4" s="291"/>
      <c r="P4" s="294" t="s">
        <v>2</v>
      </c>
      <c r="Q4" s="295" t="s">
        <v>6</v>
      </c>
    </row>
    <row r="5" spans="1:17" ht="12.75">
      <c r="A5" s="57" t="s">
        <v>52</v>
      </c>
      <c r="B5" s="12">
        <v>2017</v>
      </c>
      <c r="C5" s="7"/>
      <c r="D5" s="7"/>
      <c r="E5" s="7"/>
      <c r="F5" s="7"/>
      <c r="G5" s="7"/>
      <c r="H5" s="128" t="s">
        <v>56</v>
      </c>
      <c r="I5" s="126">
        <f>IF(ISERROR(VLOOKUP(B10,ANAKOD!B3:X9,11,0)),"",VLOOKUP(B10,ANAKOD!B3:X9,11,0))</f>
        <v>1</v>
      </c>
      <c r="J5" s="127"/>
      <c r="K5" s="127"/>
      <c r="L5" s="127"/>
      <c r="M5" s="290"/>
      <c r="N5" s="291"/>
      <c r="O5" s="291"/>
      <c r="P5" s="294" t="s">
        <v>22</v>
      </c>
      <c r="Q5" s="295" t="s">
        <v>7</v>
      </c>
    </row>
    <row r="6" spans="1:17" ht="12.75">
      <c r="A6" s="367" t="s">
        <v>58</v>
      </c>
      <c r="B6" s="3" t="s">
        <v>362</v>
      </c>
      <c r="C6" s="296"/>
      <c r="D6" s="296"/>
      <c r="E6" s="296"/>
      <c r="F6" s="296"/>
      <c r="G6" s="296"/>
      <c r="H6" s="128" t="s">
        <v>57</v>
      </c>
      <c r="I6" s="125">
        <f>IF(ISERROR(VLOOKUP(B10,ANAKOD!B3:X9,12,0)),"",VLOOKUP(B10,ANAKOD!B3:X9,12,0))</f>
        <v>12</v>
      </c>
      <c r="J6" s="125">
        <f>IF(ISERROR(VLOOKUP(B10,ANAKOD!B3:X9,13,0)),"",VLOOKUP(B10,ANAKOD!B3:X9,13,0))</f>
        <v>1</v>
      </c>
      <c r="K6" s="125">
        <f>IF(ISERROR(VLOOKUP(B10,ANAKOD!B3:X9,14,0)),"",VLOOKUP(B10,ANAKOD!B3:X9,14,0))</f>
        <v>1</v>
      </c>
      <c r="L6" s="125">
        <f>IF(ISERROR(VLOOKUP(B10,ANAKOD!B3:X9,15,0)),"",VLOOKUP(B10,ANAKOD!B3:X9,15,0))</f>
        <v>3</v>
      </c>
      <c r="M6" s="290"/>
      <c r="N6" s="291"/>
      <c r="O6" s="291"/>
      <c r="P6" s="294" t="s">
        <v>23</v>
      </c>
      <c r="Q6" s="295" t="s">
        <v>8</v>
      </c>
    </row>
    <row r="7" spans="1:17" ht="12.75">
      <c r="A7" s="367" t="s">
        <v>347</v>
      </c>
      <c r="B7" s="100">
        <v>285</v>
      </c>
      <c r="C7" s="296"/>
      <c r="D7" s="370" t="s">
        <v>352</v>
      </c>
      <c r="E7" s="296"/>
      <c r="F7" s="296"/>
      <c r="G7" s="296"/>
      <c r="H7" s="128" t="s">
        <v>100</v>
      </c>
      <c r="I7" s="125">
        <f>IF(ISERROR(VLOOKUP(B10,ANAKOD!B3:X9,16,0)),"",VLOOKUP(B10,ANAKOD!B3:X9,16,0))</f>
        <v>1</v>
      </c>
      <c r="J7" s="125">
        <f>IF(ISERROR(VLOOKUP(B10,ANAKOD!B3:X9,17,0)),"",VLOOKUP(B10,ANAKOD!B3:X9,17,0))</f>
        <v>5</v>
      </c>
      <c r="K7" s="125">
        <f>IF(ISERROR(VLOOKUP(B10,ANAKOD!B3:X9,18,0)),"",VLOOKUP(B10,ANAKOD!B3:X9,18,0))</f>
        <v>1</v>
      </c>
      <c r="L7" s="125">
        <f>IF(ISERROR(VLOOKUP(B10,ANAKOD!B3:X9,19,0)),"",VLOOKUP(B10,ANAKOD!B3:X9,19,0))</f>
        <v>1</v>
      </c>
      <c r="M7" s="290"/>
      <c r="N7" s="291"/>
      <c r="O7" s="291"/>
      <c r="P7" s="294"/>
      <c r="Q7" s="295"/>
    </row>
    <row r="8" spans="1:17" ht="12.75">
      <c r="A8" s="117" t="s">
        <v>59</v>
      </c>
      <c r="B8" s="11" t="s">
        <v>406</v>
      </c>
      <c r="C8" s="296"/>
      <c r="D8" s="296"/>
      <c r="E8" s="296"/>
      <c r="F8" s="296"/>
      <c r="G8" s="296"/>
      <c r="H8" s="128" t="s">
        <v>101</v>
      </c>
      <c r="I8" s="125">
        <f>IF(ISERROR(VLOOKUP(B10,ANAKOD!B3:X9,20,0)),"",VLOOKUP(B10,ANAKOD!B3:X9,20,0))</f>
        <v>1</v>
      </c>
      <c r="J8" s="125">
        <f>IF(ISERROR(VLOOKUP(B10,ANAKOD!B3:X9,21,0)),"",VLOOKUP(B10,ANAKOD!B3:X9,21,0))</f>
        <v>12</v>
      </c>
      <c r="K8" s="125">
        <f>IF(ISERROR(VLOOKUP(B10,ANAKOD!B3:X9,22,0)),"",VLOOKUP(B10,ANAKOD!B3:X9,22,0))</f>
        <v>1</v>
      </c>
      <c r="L8" s="125">
        <f>IF(ISERROR(VLOOKUP(B10,ANAKOD!B3:X9,23,0)),"",VLOOKUP(B10,ANAKOD!B3:X9,23,0))</f>
        <v>0</v>
      </c>
      <c r="M8" s="290"/>
      <c r="N8" s="291"/>
      <c r="O8" s="291"/>
      <c r="P8" s="294"/>
      <c r="Q8" s="295"/>
    </row>
    <row r="9" spans="1:17" ht="12.75">
      <c r="A9" s="117" t="s">
        <v>49</v>
      </c>
      <c r="B9" s="52">
        <v>161</v>
      </c>
      <c r="C9" s="296"/>
      <c r="D9" s="296"/>
      <c r="E9" s="296"/>
      <c r="F9" s="296"/>
      <c r="G9" s="296"/>
      <c r="H9" s="128"/>
      <c r="I9" s="96"/>
      <c r="J9" s="96"/>
      <c r="K9" s="96"/>
      <c r="L9" s="96"/>
      <c r="M9" s="290"/>
      <c r="N9" s="291"/>
      <c r="O9" s="291"/>
      <c r="P9" s="294"/>
      <c r="Q9" s="295"/>
    </row>
    <row r="10" spans="1:17" ht="12.75">
      <c r="A10" s="117" t="s">
        <v>138</v>
      </c>
      <c r="B10" s="543" t="s">
        <v>178</v>
      </c>
      <c r="C10" s="543"/>
      <c r="D10" s="543"/>
      <c r="E10" s="543"/>
      <c r="F10" s="543"/>
      <c r="G10" s="543"/>
      <c r="H10" s="128" t="s">
        <v>65</v>
      </c>
      <c r="I10" s="538" t="s">
        <v>265</v>
      </c>
      <c r="J10" s="538"/>
      <c r="K10" s="538"/>
      <c r="L10" s="538"/>
      <c r="M10" s="290"/>
      <c r="N10" s="291" t="s">
        <v>64</v>
      </c>
      <c r="O10" s="291" t="s">
        <v>32</v>
      </c>
      <c r="P10" s="294" t="s">
        <v>24</v>
      </c>
      <c r="Q10" s="295" t="s">
        <v>9</v>
      </c>
    </row>
    <row r="11" spans="1:17" ht="12.75">
      <c r="A11" s="117" t="s">
        <v>128</v>
      </c>
      <c r="B11" s="86" t="s">
        <v>363</v>
      </c>
      <c r="C11" s="293"/>
      <c r="D11" s="293"/>
      <c r="E11" s="293"/>
      <c r="F11" s="293"/>
      <c r="G11" s="7"/>
      <c r="H11" s="128" t="s">
        <v>132</v>
      </c>
      <c r="I11" s="539" t="s">
        <v>280</v>
      </c>
      <c r="J11" s="539"/>
      <c r="K11" s="5"/>
      <c r="L11" s="5"/>
      <c r="M11" s="290"/>
      <c r="N11" s="291"/>
      <c r="O11" s="291"/>
      <c r="P11" s="294"/>
      <c r="Q11" s="295"/>
    </row>
    <row r="12" spans="1:17" ht="12.75">
      <c r="A12" s="122" t="s">
        <v>53</v>
      </c>
      <c r="B12" s="116" t="s">
        <v>364</v>
      </c>
      <c r="C12" s="68"/>
      <c r="D12" s="293"/>
      <c r="E12" s="293"/>
      <c r="F12" s="293"/>
      <c r="G12" s="7"/>
      <c r="H12" s="128"/>
      <c r="I12" s="5"/>
      <c r="J12" s="5"/>
      <c r="K12" s="5"/>
      <c r="L12" s="5"/>
      <c r="M12" s="290"/>
      <c r="N12" s="291"/>
      <c r="O12" s="291"/>
      <c r="P12" s="294"/>
      <c r="Q12" s="295"/>
    </row>
    <row r="13" spans="1:17" ht="12.75">
      <c r="A13" s="122" t="s">
        <v>135</v>
      </c>
      <c r="B13" s="541" t="s">
        <v>365</v>
      </c>
      <c r="C13" s="542"/>
      <c r="D13" s="293"/>
      <c r="E13" s="293"/>
      <c r="F13" s="293"/>
      <c r="G13" s="293"/>
      <c r="H13" s="157"/>
      <c r="I13" s="137"/>
      <c r="J13" s="137"/>
      <c r="K13" s="5"/>
      <c r="L13" s="5"/>
      <c r="M13" s="290"/>
      <c r="N13" s="1" t="e">
        <f>BİLGİLER!#REF!*1.25</f>
        <v>#REF!</v>
      </c>
      <c r="O13" s="1" t="e">
        <f>BİLGİLER!#REF!*1.4</f>
        <v>#REF!</v>
      </c>
      <c r="P13" s="294" t="s">
        <v>25</v>
      </c>
      <c r="Q13" s="295" t="s">
        <v>10</v>
      </c>
    </row>
    <row r="14" spans="1:17" ht="12.75">
      <c r="A14" s="57" t="s">
        <v>408</v>
      </c>
      <c r="B14" s="541" t="s">
        <v>409</v>
      </c>
      <c r="C14" s="542"/>
      <c r="D14" s="95"/>
      <c r="E14" s="95"/>
      <c r="F14" s="95"/>
      <c r="G14" s="293"/>
      <c r="H14" s="128" t="s">
        <v>301</v>
      </c>
      <c r="I14" s="147">
        <v>0</v>
      </c>
      <c r="J14" s="132" t="s">
        <v>183</v>
      </c>
      <c r="K14" s="5"/>
      <c r="L14" s="5"/>
      <c r="M14" s="290"/>
      <c r="N14" s="1" t="e">
        <f>BİLGİLER!#REF!*1.25</f>
        <v>#REF!</v>
      </c>
      <c r="O14" s="1" t="e">
        <f>BİLGİLER!#REF!*1.4</f>
        <v>#REF!</v>
      </c>
      <c r="P14" s="294" t="s">
        <v>26</v>
      </c>
      <c r="Q14" s="295" t="s">
        <v>11</v>
      </c>
    </row>
    <row r="15" spans="1:17" ht="12.75">
      <c r="A15" s="57" t="s">
        <v>249</v>
      </c>
      <c r="B15" s="541" t="s">
        <v>365</v>
      </c>
      <c r="C15" s="542"/>
      <c r="D15" s="95"/>
      <c r="E15" s="95"/>
      <c r="F15" s="95"/>
      <c r="G15" s="293"/>
      <c r="H15" s="128" t="s">
        <v>387</v>
      </c>
      <c r="I15" s="389">
        <v>42836</v>
      </c>
      <c r="J15" s="5"/>
      <c r="K15" s="5"/>
      <c r="L15" s="5"/>
      <c r="M15" s="290"/>
      <c r="N15" s="1"/>
      <c r="O15" s="1"/>
      <c r="P15" s="294"/>
      <c r="Q15" s="295"/>
    </row>
    <row r="16" spans="1:17" ht="12.75">
      <c r="A16" s="57"/>
      <c r="B16" s="95"/>
      <c r="C16" s="95"/>
      <c r="D16" s="95"/>
      <c r="E16" s="95"/>
      <c r="F16" s="95"/>
      <c r="G16" s="96"/>
      <c r="H16" s="128"/>
      <c r="I16" s="5"/>
      <c r="J16" s="5"/>
      <c r="K16" s="5"/>
      <c r="L16" s="5"/>
      <c r="M16" s="290"/>
      <c r="N16" s="1"/>
      <c r="O16" s="1"/>
      <c r="P16" s="294"/>
      <c r="Q16" s="295"/>
    </row>
    <row r="17" spans="1:17" ht="12.75">
      <c r="A17" s="57"/>
      <c r="B17" s="95"/>
      <c r="C17" s="95"/>
      <c r="D17" s="95"/>
      <c r="E17" s="95"/>
      <c r="F17" s="95"/>
      <c r="G17" s="95"/>
      <c r="H17" s="128" t="s">
        <v>60</v>
      </c>
      <c r="I17" s="138">
        <f ca="1">TODAY()</f>
        <v>42986</v>
      </c>
      <c r="J17" s="7"/>
      <c r="K17" s="7"/>
      <c r="L17" s="7"/>
      <c r="M17" s="290"/>
      <c r="N17" s="291"/>
      <c r="O17" s="291"/>
      <c r="P17" s="294" t="s">
        <v>27</v>
      </c>
      <c r="Q17" s="295" t="s">
        <v>12</v>
      </c>
    </row>
    <row r="18" spans="1:17" ht="18" customHeight="1" thickBot="1">
      <c r="A18" s="57"/>
      <c r="B18" s="95"/>
      <c r="C18" s="95"/>
      <c r="D18" s="95"/>
      <c r="E18" s="95"/>
      <c r="F18" s="95"/>
      <c r="G18" s="95"/>
      <c r="H18" s="128" t="s">
        <v>156</v>
      </c>
      <c r="I18" s="536" t="s">
        <v>371</v>
      </c>
      <c r="J18" s="537"/>
      <c r="K18" s="537"/>
      <c r="L18" s="537"/>
      <c r="M18" s="290"/>
      <c r="N18" s="291"/>
      <c r="O18" s="291"/>
      <c r="P18" s="294" t="s">
        <v>28</v>
      </c>
      <c r="Q18" s="295" t="s">
        <v>13</v>
      </c>
    </row>
    <row r="19" spans="1:17" ht="13.5" thickBot="1">
      <c r="A19" s="57"/>
      <c r="B19" s="95"/>
      <c r="C19" s="95"/>
      <c r="D19" s="95"/>
      <c r="E19" s="95"/>
      <c r="F19" s="95"/>
      <c r="G19" s="95"/>
      <c r="H19" s="128" t="s">
        <v>279</v>
      </c>
      <c r="I19" s="146" t="s">
        <v>29</v>
      </c>
      <c r="J19" s="97"/>
      <c r="K19" s="101" t="str">
        <f>LOOKUP(BİLGİLER!I19,AYLAR!A1:A12,listeaylar)</f>
        <v>Ekim</v>
      </c>
      <c r="L19" s="7"/>
      <c r="M19" s="290"/>
      <c r="N19" s="291"/>
      <c r="O19" s="291"/>
      <c r="P19" s="294" t="s">
        <v>30</v>
      </c>
      <c r="Q19" s="295" t="s">
        <v>14</v>
      </c>
    </row>
    <row r="20" spans="1:17" ht="13.5" thickBot="1">
      <c r="A20" s="56"/>
      <c r="B20" s="293"/>
      <c r="C20" s="293"/>
      <c r="D20" s="293"/>
      <c r="E20" s="293"/>
      <c r="F20" s="293"/>
      <c r="G20" s="293"/>
      <c r="H20" s="300"/>
      <c r="I20" s="5"/>
      <c r="J20" s="5"/>
      <c r="K20" s="5"/>
      <c r="L20" s="5"/>
      <c r="M20" s="290"/>
      <c r="N20" s="291"/>
      <c r="O20" s="291"/>
      <c r="P20" s="291"/>
      <c r="Q20" s="291"/>
    </row>
    <row r="21" spans="1:17" ht="16.5" customHeight="1" thickBot="1">
      <c r="A21" s="58" t="s">
        <v>151</v>
      </c>
      <c r="B21" s="10" t="s">
        <v>97</v>
      </c>
      <c r="C21" s="6"/>
      <c r="D21" s="6"/>
      <c r="E21" s="293"/>
      <c r="F21" s="532" t="s">
        <v>154</v>
      </c>
      <c r="G21" s="540"/>
      <c r="H21" s="156" t="s">
        <v>155</v>
      </c>
      <c r="I21" s="391"/>
      <c r="J21" s="104" t="s">
        <v>83</v>
      </c>
      <c r="K21" s="5"/>
      <c r="L21" s="5"/>
      <c r="M21" s="290"/>
      <c r="N21" s="291"/>
      <c r="O21" s="291"/>
      <c r="P21" s="291"/>
      <c r="Q21" s="291"/>
    </row>
    <row r="22" spans="1:17" ht="12.75">
      <c r="A22" s="118" t="s">
        <v>136</v>
      </c>
      <c r="B22" s="533" t="s">
        <v>91</v>
      </c>
      <c r="C22" s="533"/>
      <c r="D22" s="533"/>
      <c r="E22" s="120"/>
      <c r="F22" s="534" t="s">
        <v>92</v>
      </c>
      <c r="G22" s="534"/>
      <c r="H22" s="544" t="s">
        <v>82</v>
      </c>
      <c r="I22" s="545"/>
      <c r="J22" s="102">
        <f>BORDRO!AD1</f>
        <v>1</v>
      </c>
      <c r="K22" s="5"/>
      <c r="L22" s="5"/>
      <c r="M22" s="290"/>
      <c r="N22" s="291"/>
      <c r="O22" s="291"/>
      <c r="P22" s="291"/>
      <c r="Q22" s="295" t="s">
        <v>16</v>
      </c>
    </row>
    <row r="23" spans="1:17" ht="13.5" thickBot="1">
      <c r="A23" s="119" t="s">
        <v>137</v>
      </c>
      <c r="B23" s="549" t="s">
        <v>366</v>
      </c>
      <c r="C23" s="549"/>
      <c r="D23" s="549"/>
      <c r="E23" s="121"/>
      <c r="F23" s="535" t="s">
        <v>367</v>
      </c>
      <c r="G23" s="535"/>
      <c r="H23" s="523" t="s">
        <v>102</v>
      </c>
      <c r="I23" s="524"/>
      <c r="J23" s="103">
        <v>1</v>
      </c>
      <c r="K23" s="5"/>
      <c r="L23" s="5"/>
      <c r="M23" s="290"/>
      <c r="N23" s="291"/>
      <c r="O23" s="291"/>
      <c r="P23" s="291"/>
      <c r="Q23" s="295" t="s">
        <v>17</v>
      </c>
    </row>
    <row r="24" spans="1:17" ht="12.75">
      <c r="A24" s="58" t="s">
        <v>152</v>
      </c>
      <c r="B24" s="10" t="s">
        <v>97</v>
      </c>
      <c r="C24" s="6"/>
      <c r="D24" s="6"/>
      <c r="E24" s="293"/>
      <c r="F24" s="532" t="s">
        <v>154</v>
      </c>
      <c r="G24" s="532"/>
      <c r="H24" s="523" t="s">
        <v>145</v>
      </c>
      <c r="I24" s="524"/>
      <c r="J24" s="103">
        <v>1</v>
      </c>
      <c r="K24" s="5"/>
      <c r="L24" s="5"/>
      <c r="M24" s="290"/>
      <c r="N24" s="291"/>
      <c r="O24" s="291"/>
      <c r="P24" s="291"/>
      <c r="Q24" s="295"/>
    </row>
    <row r="25" spans="1:17" ht="12.75">
      <c r="A25" s="57" t="s">
        <v>90</v>
      </c>
      <c r="B25" s="528" t="s">
        <v>380</v>
      </c>
      <c r="C25" s="529"/>
      <c r="D25" s="529"/>
      <c r="E25" s="14"/>
      <c r="F25" s="519" t="s">
        <v>89</v>
      </c>
      <c r="G25" s="519"/>
      <c r="H25" s="523">
        <f>IF(I11="Kişiye","","Banka Listesi")</f>
      </c>
      <c r="I25" s="524"/>
      <c r="J25" s="103">
        <f>IF(I11="Kişiye","",1)</f>
      </c>
      <c r="K25" s="5"/>
      <c r="L25" s="5"/>
      <c r="M25" s="290"/>
      <c r="N25" s="291"/>
      <c r="O25" s="291"/>
      <c r="P25" s="291"/>
      <c r="Q25" s="295"/>
    </row>
    <row r="26" spans="1:17" ht="12.75">
      <c r="A26" s="57" t="s">
        <v>134</v>
      </c>
      <c r="B26" s="528" t="s">
        <v>377</v>
      </c>
      <c r="C26" s="529"/>
      <c r="D26" s="529"/>
      <c r="E26" s="14"/>
      <c r="F26" s="527" t="s">
        <v>276</v>
      </c>
      <c r="G26" s="527"/>
      <c r="H26" s="525" t="s">
        <v>149</v>
      </c>
      <c r="I26" s="526"/>
      <c r="J26" s="20">
        <v>4</v>
      </c>
      <c r="K26" s="5"/>
      <c r="L26" s="5"/>
      <c r="M26" s="290"/>
      <c r="N26" s="291"/>
      <c r="O26" s="291"/>
      <c r="P26" s="291"/>
      <c r="Q26" s="295"/>
    </row>
    <row r="27" spans="1:17" ht="12.75">
      <c r="A27" s="57" t="s">
        <v>76</v>
      </c>
      <c r="B27" s="528" t="s">
        <v>373</v>
      </c>
      <c r="C27" s="529"/>
      <c r="D27" s="529"/>
      <c r="E27" s="14"/>
      <c r="F27" s="518" t="s">
        <v>237</v>
      </c>
      <c r="G27" s="519"/>
      <c r="H27" s="525" t="s">
        <v>238</v>
      </c>
      <c r="I27" s="526"/>
      <c r="J27" s="20">
        <v>1</v>
      </c>
      <c r="K27" s="5"/>
      <c r="L27" s="5"/>
      <c r="M27" s="290"/>
      <c r="N27" s="291"/>
      <c r="O27" s="291"/>
      <c r="P27" s="291"/>
      <c r="Q27" s="291"/>
    </row>
    <row r="28" spans="1:17" ht="12.75">
      <c r="A28" s="57" t="s">
        <v>77</v>
      </c>
      <c r="B28" s="17" t="s">
        <v>15</v>
      </c>
      <c r="C28" s="530" t="s">
        <v>379</v>
      </c>
      <c r="D28" s="531"/>
      <c r="E28" s="14"/>
      <c r="F28" s="519" t="s">
        <v>237</v>
      </c>
      <c r="G28" s="519"/>
      <c r="H28" s="297" t="s">
        <v>239</v>
      </c>
      <c r="I28" s="98"/>
      <c r="J28" s="20">
        <v>1</v>
      </c>
      <c r="K28" s="5"/>
      <c r="L28" s="5"/>
      <c r="M28" s="290"/>
      <c r="N28" s="291"/>
      <c r="O28" s="291"/>
      <c r="P28" s="291"/>
      <c r="Q28" s="291"/>
    </row>
    <row r="29" spans="1:17" ht="13.5" thickBot="1">
      <c r="A29" s="57" t="s">
        <v>78</v>
      </c>
      <c r="B29" s="17" t="s">
        <v>378</v>
      </c>
      <c r="C29" s="530"/>
      <c r="D29" s="548"/>
      <c r="E29" s="14"/>
      <c r="F29" s="546" t="s">
        <v>46</v>
      </c>
      <c r="G29" s="527"/>
      <c r="H29" s="521"/>
      <c r="I29" s="522"/>
      <c r="J29" s="211"/>
      <c r="K29" s="5"/>
      <c r="L29" s="5"/>
      <c r="M29" s="290"/>
      <c r="N29" s="291"/>
      <c r="O29" s="291"/>
      <c r="P29" s="291"/>
      <c r="Q29" s="291"/>
    </row>
    <row r="30" spans="1:17" ht="12.75">
      <c r="A30" s="299"/>
      <c r="H30" s="5"/>
      <c r="I30" s="5"/>
      <c r="J30" s="5"/>
      <c r="K30" s="5"/>
      <c r="L30" s="5"/>
      <c r="M30" s="290"/>
      <c r="N30" s="291"/>
      <c r="O30" s="291"/>
      <c r="P30" s="291"/>
      <c r="Q30" s="291"/>
    </row>
    <row r="31" spans="1:17" ht="14.25" customHeight="1">
      <c r="A31" s="58" t="s">
        <v>153</v>
      </c>
      <c r="B31" s="390" t="s">
        <v>97</v>
      </c>
      <c r="C31" s="6"/>
      <c r="D31" s="6"/>
      <c r="E31" s="293"/>
      <c r="F31" s="520" t="s">
        <v>154</v>
      </c>
      <c r="G31" s="520"/>
      <c r="H31" s="517" t="s">
        <v>372</v>
      </c>
      <c r="I31" s="517"/>
      <c r="J31" s="517"/>
      <c r="K31" s="517"/>
      <c r="L31" s="517"/>
      <c r="M31" s="290"/>
      <c r="N31" s="291"/>
      <c r="O31" s="291"/>
      <c r="P31" s="291"/>
      <c r="Q31" s="291"/>
    </row>
    <row r="32" spans="1:17" ht="12.75">
      <c r="A32" s="57" t="s">
        <v>80</v>
      </c>
      <c r="B32" s="528" t="s">
        <v>368</v>
      </c>
      <c r="C32" s="529"/>
      <c r="D32" s="529"/>
      <c r="E32" s="14"/>
      <c r="F32" s="518" t="s">
        <v>369</v>
      </c>
      <c r="G32" s="519"/>
      <c r="H32" s="517"/>
      <c r="I32" s="517"/>
      <c r="J32" s="517"/>
      <c r="K32" s="517"/>
      <c r="L32" s="517"/>
      <c r="M32" s="290"/>
      <c r="N32" s="291"/>
      <c r="O32" s="291"/>
      <c r="P32" s="291"/>
      <c r="Q32" s="291"/>
    </row>
    <row r="33" spans="1:17" ht="12.75">
      <c r="A33" s="57" t="s">
        <v>81</v>
      </c>
      <c r="B33" s="528" t="s">
        <v>368</v>
      </c>
      <c r="C33" s="529"/>
      <c r="D33" s="529"/>
      <c r="E33" s="14"/>
      <c r="F33" s="518" t="s">
        <v>369</v>
      </c>
      <c r="G33" s="519"/>
      <c r="H33" s="517"/>
      <c r="I33" s="517"/>
      <c r="J33" s="517"/>
      <c r="K33" s="517"/>
      <c r="L33" s="517"/>
      <c r="M33" s="290"/>
      <c r="N33" s="291"/>
      <c r="O33" s="291"/>
      <c r="P33" s="291"/>
      <c r="Q33" s="291"/>
    </row>
    <row r="34" spans="1:17" ht="13.5" thickBot="1">
      <c r="A34" s="57" t="s">
        <v>61</v>
      </c>
      <c r="B34" s="528"/>
      <c r="C34" s="529"/>
      <c r="D34" s="529"/>
      <c r="E34" s="14"/>
      <c r="F34" s="547"/>
      <c r="G34" s="547"/>
      <c r="H34" s="517"/>
      <c r="I34" s="517"/>
      <c r="J34" s="517"/>
      <c r="K34" s="517"/>
      <c r="L34" s="517"/>
      <c r="M34" s="290"/>
      <c r="N34" s="291"/>
      <c r="O34" s="291"/>
      <c r="P34" s="291"/>
      <c r="Q34" s="291"/>
    </row>
    <row r="35" spans="1:17" ht="13.5" thickBot="1">
      <c r="A35" s="57" t="s">
        <v>79</v>
      </c>
      <c r="B35" s="272">
        <v>3500</v>
      </c>
      <c r="C35" s="298"/>
      <c r="D35" s="298"/>
      <c r="E35" s="298"/>
      <c r="F35" s="298"/>
      <c r="G35" s="298"/>
      <c r="H35" s="298"/>
      <c r="I35" s="18"/>
      <c r="J35" s="5"/>
      <c r="K35" s="5"/>
      <c r="L35" s="5"/>
      <c r="M35" s="290"/>
      <c r="N35" s="291"/>
      <c r="O35" s="291"/>
      <c r="P35" s="291"/>
      <c r="Q35" s="291"/>
    </row>
    <row r="36" spans="1:17" ht="12.75">
      <c r="A36" s="59"/>
      <c r="B36" s="290"/>
      <c r="C36" s="290"/>
      <c r="D36" s="290"/>
      <c r="E36" s="290"/>
      <c r="F36" s="290"/>
      <c r="G36" s="290"/>
      <c r="H36" s="290"/>
      <c r="I36" s="8"/>
      <c r="J36" s="8"/>
      <c r="K36" s="8"/>
      <c r="L36" s="8"/>
      <c r="M36" s="290"/>
      <c r="N36" s="291"/>
      <c r="O36" s="291"/>
      <c r="P36" s="291"/>
      <c r="Q36" s="291"/>
    </row>
    <row r="37" spans="1:17" ht="7.5" customHeight="1">
      <c r="A37" s="60"/>
      <c r="B37" s="291"/>
      <c r="C37" s="291"/>
      <c r="D37" s="291"/>
      <c r="E37" s="291"/>
      <c r="F37" s="291"/>
      <c r="G37" s="291"/>
      <c r="H37" s="291"/>
      <c r="I37" s="4"/>
      <c r="J37" s="4"/>
      <c r="K37" s="4"/>
      <c r="L37" s="4"/>
      <c r="M37" s="291"/>
      <c r="N37" s="291"/>
      <c r="O37" s="291"/>
      <c r="P37" s="291"/>
      <c r="Q37" s="291"/>
    </row>
    <row r="38" spans="1:17" ht="12.75" hidden="1">
      <c r="A38" s="60"/>
      <c r="B38" s="291"/>
      <c r="C38" s="291"/>
      <c r="D38" s="291"/>
      <c r="E38" s="291"/>
      <c r="F38" s="291"/>
      <c r="G38" s="291"/>
      <c r="H38" s="291"/>
      <c r="I38" s="4"/>
      <c r="J38" s="4"/>
      <c r="K38" s="4"/>
      <c r="L38" s="4"/>
      <c r="M38" s="291"/>
      <c r="N38" s="291"/>
      <c r="O38" s="291"/>
      <c r="P38" s="291"/>
      <c r="Q38" s="291"/>
    </row>
    <row r="39" spans="1:17" ht="12.75" hidden="1">
      <c r="A39" s="60"/>
      <c r="B39" s="291"/>
      <c r="C39" s="291"/>
      <c r="D39" s="291"/>
      <c r="E39" s="291"/>
      <c r="F39" s="291"/>
      <c r="G39" s="291"/>
      <c r="H39" s="291"/>
      <c r="I39" s="4"/>
      <c r="J39" s="4"/>
      <c r="K39" s="4"/>
      <c r="L39" s="4"/>
      <c r="M39" s="291"/>
      <c r="N39" s="291"/>
      <c r="O39" s="291"/>
      <c r="P39" s="291"/>
      <c r="Q39" s="291"/>
    </row>
    <row r="40" spans="1:17" ht="12.75" hidden="1">
      <c r="A40" s="60"/>
      <c r="B40" s="291"/>
      <c r="C40" s="291"/>
      <c r="D40" s="291"/>
      <c r="E40" s="291"/>
      <c r="F40" s="291"/>
      <c r="G40" s="291"/>
      <c r="H40" s="291"/>
      <c r="I40" s="4"/>
      <c r="J40" s="4"/>
      <c r="K40" s="4"/>
      <c r="L40" s="4"/>
      <c r="M40" s="291"/>
      <c r="N40" s="291"/>
      <c r="O40" s="291"/>
      <c r="P40" s="291"/>
      <c r="Q40" s="291"/>
    </row>
    <row r="41" spans="1:17" ht="12.75" hidden="1">
      <c r="A41" s="60"/>
      <c r="B41" s="291"/>
      <c r="C41" s="291"/>
      <c r="D41" s="291"/>
      <c r="E41" s="291"/>
      <c r="F41" s="291"/>
      <c r="G41" s="291"/>
      <c r="H41" s="291"/>
      <c r="I41" s="4"/>
      <c r="J41" s="4"/>
      <c r="K41" s="4"/>
      <c r="L41" s="4"/>
      <c r="M41" s="291"/>
      <c r="N41" s="291"/>
      <c r="O41" s="291"/>
      <c r="P41" s="291"/>
      <c r="Q41" s="291"/>
    </row>
    <row r="42" spans="1:17" ht="12.75" hidden="1">
      <c r="A42" s="60"/>
      <c r="B42" s="291"/>
      <c r="C42" s="291"/>
      <c r="D42" s="291"/>
      <c r="E42" s="291"/>
      <c r="F42" s="291"/>
      <c r="G42" s="291"/>
      <c r="H42" s="291"/>
      <c r="I42" s="4"/>
      <c r="J42" s="4"/>
      <c r="K42" s="4"/>
      <c r="L42" s="4"/>
      <c r="M42" s="291"/>
      <c r="N42" s="291"/>
      <c r="O42" s="291"/>
      <c r="P42" s="291"/>
      <c r="Q42" s="291"/>
    </row>
    <row r="43" ht="12.75" hidden="1"/>
    <row r="44" ht="12.75" hidden="1"/>
    <row r="45" ht="12.75" hidden="1"/>
    <row r="46" ht="12.75" hidden="1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mergeCells count="38">
    <mergeCell ref="B14:C14"/>
    <mergeCell ref="B15:C15"/>
    <mergeCell ref="B33:D33"/>
    <mergeCell ref="B10:G10"/>
    <mergeCell ref="H22:I22"/>
    <mergeCell ref="B34:D34"/>
    <mergeCell ref="H27:I27"/>
    <mergeCell ref="F29:G29"/>
    <mergeCell ref="F32:G32"/>
    <mergeCell ref="F34:G34"/>
    <mergeCell ref="C29:D29"/>
    <mergeCell ref="B23:D23"/>
    <mergeCell ref="B22:D22"/>
    <mergeCell ref="F22:G22"/>
    <mergeCell ref="B27:D27"/>
    <mergeCell ref="F23:G23"/>
    <mergeCell ref="I18:L18"/>
    <mergeCell ref="I10:L10"/>
    <mergeCell ref="I11:J11"/>
    <mergeCell ref="H23:I23"/>
    <mergeCell ref="F21:G21"/>
    <mergeCell ref="B13:C13"/>
    <mergeCell ref="F26:G26"/>
    <mergeCell ref="B32:D32"/>
    <mergeCell ref="C28:D28"/>
    <mergeCell ref="B25:D25"/>
    <mergeCell ref="B26:D26"/>
    <mergeCell ref="F24:G24"/>
    <mergeCell ref="H31:L34"/>
    <mergeCell ref="F33:G33"/>
    <mergeCell ref="F28:G28"/>
    <mergeCell ref="F31:G31"/>
    <mergeCell ref="H29:I29"/>
    <mergeCell ref="H24:I24"/>
    <mergeCell ref="H25:I25"/>
    <mergeCell ref="F25:G25"/>
    <mergeCell ref="F27:G27"/>
    <mergeCell ref="H26:I26"/>
  </mergeCells>
  <dataValidations count="6">
    <dataValidation type="list" allowBlank="1" showInputMessage="1" showErrorMessage="1" prompt="seçiniz" sqref="B28:B29">
      <formula1>"EVET,HAYIR"</formula1>
    </dataValidation>
    <dataValidation type="list" allowBlank="1" showInputMessage="1" showErrorMessage="1" promptTitle="Lütfen !" prompt="Seçiniz." sqref="B11">
      <formula1>"İL,İLÇE"</formula1>
    </dataValidation>
    <dataValidation type="list" allowBlank="1" showInputMessage="1" showErrorMessage="1" promptTitle="UYARI !!" prompt="LÜTFEN SEÇİNİZ.." errorTitle="AYIP VALLAHİ !!" error="SEÇ DEDİK  HALA YAZMAYA ÇALIŞIYORSUN !!" sqref="I19">
      <formula1>listesıra</formula1>
    </dataValidation>
    <dataValidation type="list" allowBlank="1" showInputMessage="1" showErrorMessage="1" promptTitle="UYARI !!" prompt="LÜTFEN BAĞLI OLDUĞUNUZ GENEL MÜDÜRLÜĞÜ SEÇİNİZ." sqref="B10:G10">
      <formula1>LİSTETUR</formula1>
    </dataValidation>
    <dataValidation type="textLength" allowBlank="1" showInputMessage="1" showErrorMessage="1" errorTitle="uyarı !!" error="Noksan/fazla değer girdiniz." sqref="B16:F16">
      <formula1>26</formula1>
      <formula2>26</formula2>
    </dataValidation>
    <dataValidation type="list" allowBlank="1" showInputMessage="1" showErrorMessage="1" sqref="I11:J11">
      <formula1>"Kişiye"</formula1>
    </dataValidation>
  </dataValidations>
  <printOptions horizontalCentered="1"/>
  <pageMargins left="0.18" right="0.18" top="0.62" bottom="0.984251968503937" header="0.36" footer="0.5118110236220472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>
    <tabColor indexed="15"/>
    <pageSetUpPr fitToPage="1"/>
  </sheetPr>
  <dimension ref="A1:FZ51"/>
  <sheetViews>
    <sheetView showGridLines="0" zoomScale="70" zoomScaleNormal="70" zoomScalePageLayoutView="0" workbookViewId="0" topLeftCell="A1">
      <selection activeCell="J20" sqref="J20"/>
    </sheetView>
  </sheetViews>
  <sheetFormatPr defaultColWidth="9.140625" defaultRowHeight="12.75"/>
  <cols>
    <col min="1" max="1" width="5.421875" style="407" customWidth="1"/>
    <col min="2" max="2" width="15.7109375" style="436" customWidth="1"/>
    <col min="3" max="3" width="28.28125" style="436" customWidth="1"/>
    <col min="4" max="4" width="34.8515625" style="437" customWidth="1"/>
    <col min="5" max="5" width="14.28125" style="438" customWidth="1"/>
    <col min="6" max="6" width="25.7109375" style="438" customWidth="1"/>
    <col min="7" max="7" width="4.28125" style="439" customWidth="1"/>
    <col min="8" max="8" width="5.28125" style="440" customWidth="1"/>
    <col min="9" max="9" width="6.7109375" style="440" customWidth="1"/>
    <col min="10" max="10" width="10.7109375" style="441" customWidth="1"/>
    <col min="11" max="11" width="10.00390625" style="440" customWidth="1"/>
    <col min="12" max="12" width="7.7109375" style="442" customWidth="1"/>
    <col min="13" max="13" width="9.28125" style="441" customWidth="1"/>
    <col min="14" max="14" width="10.57421875" style="441" customWidth="1"/>
    <col min="15" max="15" width="10.8515625" style="441" customWidth="1"/>
    <col min="16" max="16" width="8.57421875" style="441" customWidth="1"/>
    <col min="17" max="17" width="9.140625" style="441" customWidth="1"/>
    <col min="18" max="18" width="12.421875" style="443" customWidth="1"/>
    <col min="19" max="19" width="10.00390625" style="441" customWidth="1"/>
    <col min="20" max="20" width="10.140625" style="441" customWidth="1"/>
    <col min="21" max="21" width="9.7109375" style="443" customWidth="1"/>
    <col min="22" max="22" width="11.7109375" style="443" customWidth="1"/>
    <col min="23" max="24" width="12.57421875" style="443" customWidth="1"/>
    <col min="25" max="25" width="13.140625" style="443" customWidth="1"/>
    <col min="26" max="26" width="14.00390625" style="443" customWidth="1"/>
    <col min="27" max="27" width="13.7109375" style="443" customWidth="1"/>
    <col min="28" max="28" width="11.7109375" style="443" customWidth="1"/>
    <col min="29" max="30" width="10.28125" style="443" customWidth="1"/>
    <col min="31" max="31" width="6.57421875" style="443" customWidth="1"/>
    <col min="32" max="32" width="5.57421875" style="443" customWidth="1"/>
    <col min="33" max="33" width="9.421875" style="443" customWidth="1"/>
    <col min="34" max="34" width="11.28125" style="443" customWidth="1"/>
    <col min="35" max="16384" width="9.140625" style="407" customWidth="1"/>
  </cols>
  <sheetData>
    <row r="1" spans="1:182" s="427" customFormat="1" ht="150" customHeight="1" thickBot="1">
      <c r="A1" s="412" t="s">
        <v>405</v>
      </c>
      <c r="B1" s="413" t="s">
        <v>95</v>
      </c>
      <c r="C1" s="413" t="s">
        <v>182</v>
      </c>
      <c r="D1" s="414" t="s">
        <v>96</v>
      </c>
      <c r="E1" s="414" t="s">
        <v>105</v>
      </c>
      <c r="F1" s="414" t="s">
        <v>97</v>
      </c>
      <c r="G1" s="415" t="s">
        <v>225</v>
      </c>
      <c r="H1" s="416" t="s">
        <v>224</v>
      </c>
      <c r="I1" s="416" t="s">
        <v>204</v>
      </c>
      <c r="J1" s="417" t="s">
        <v>287</v>
      </c>
      <c r="K1" s="417" t="s">
        <v>144</v>
      </c>
      <c r="L1" s="418" t="s">
        <v>270</v>
      </c>
      <c r="M1" s="419" t="s">
        <v>207</v>
      </c>
      <c r="N1" s="419" t="s">
        <v>206</v>
      </c>
      <c r="O1" s="419" t="s">
        <v>208</v>
      </c>
      <c r="P1" s="419" t="s">
        <v>210</v>
      </c>
      <c r="Q1" s="419" t="s">
        <v>209</v>
      </c>
      <c r="R1" s="420" t="s">
        <v>394</v>
      </c>
      <c r="S1" s="419" t="s">
        <v>395</v>
      </c>
      <c r="T1" s="419" t="s">
        <v>396</v>
      </c>
      <c r="U1" s="419" t="s">
        <v>212</v>
      </c>
      <c r="V1" s="419" t="s">
        <v>292</v>
      </c>
      <c r="W1" s="421" t="s">
        <v>392</v>
      </c>
      <c r="X1" s="420" t="s">
        <v>393</v>
      </c>
      <c r="Y1" s="422" t="s">
        <v>397</v>
      </c>
      <c r="Z1" s="422" t="s">
        <v>398</v>
      </c>
      <c r="AA1" s="423" t="s">
        <v>399</v>
      </c>
      <c r="AB1" s="423" t="s">
        <v>400</v>
      </c>
      <c r="AC1" s="424" t="s">
        <v>402</v>
      </c>
      <c r="AD1" s="424" t="s">
        <v>401</v>
      </c>
      <c r="AE1" s="424" t="s">
        <v>213</v>
      </c>
      <c r="AF1" s="424" t="s">
        <v>214</v>
      </c>
      <c r="AG1" s="424" t="s">
        <v>20</v>
      </c>
      <c r="AH1" s="425" t="s">
        <v>140</v>
      </c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FZ1" s="427">
        <v>0</v>
      </c>
    </row>
    <row r="2" spans="1:49" ht="18" customHeight="1">
      <c r="A2" s="394">
        <v>1</v>
      </c>
      <c r="B2" s="395">
        <v>12345678901</v>
      </c>
      <c r="C2" s="395" t="s">
        <v>381</v>
      </c>
      <c r="D2" s="396" t="s">
        <v>382</v>
      </c>
      <c r="E2" s="397" t="s">
        <v>383</v>
      </c>
      <c r="F2" s="397" t="s">
        <v>391</v>
      </c>
      <c r="G2" s="398">
        <v>13</v>
      </c>
      <c r="H2" s="399" t="s">
        <v>404</v>
      </c>
      <c r="I2" s="400">
        <v>0.15</v>
      </c>
      <c r="J2" s="401" t="s">
        <v>386</v>
      </c>
      <c r="K2" s="402" t="s">
        <v>234</v>
      </c>
      <c r="L2" s="403">
        <v>4</v>
      </c>
      <c r="M2" s="404">
        <v>44.87</v>
      </c>
      <c r="N2" s="404">
        <v>0</v>
      </c>
      <c r="O2" s="404">
        <v>1300.54</v>
      </c>
      <c r="P2" s="404">
        <v>0</v>
      </c>
      <c r="Q2" s="404">
        <v>13.17</v>
      </c>
      <c r="R2" s="393">
        <v>1358.58</v>
      </c>
      <c r="S2" s="404">
        <v>152.34</v>
      </c>
      <c r="T2" s="404">
        <v>84.64</v>
      </c>
      <c r="U2" s="404">
        <v>0</v>
      </c>
      <c r="V2" s="404">
        <v>90.11</v>
      </c>
      <c r="W2" s="408">
        <v>210</v>
      </c>
      <c r="X2" s="408">
        <v>236.98000000000002</v>
      </c>
      <c r="Y2" s="408">
        <v>1121.6</v>
      </c>
      <c r="Z2" s="408">
        <v>168.24</v>
      </c>
      <c r="AA2" s="408">
        <v>911.5999999999999</v>
      </c>
      <c r="AB2" s="408">
        <v>136.74</v>
      </c>
      <c r="AC2" s="408">
        <v>31.5</v>
      </c>
      <c r="AD2" s="408">
        <v>1.05</v>
      </c>
      <c r="AE2" s="408">
        <v>0</v>
      </c>
      <c r="AF2" s="408">
        <v>0</v>
      </c>
      <c r="AG2" s="409">
        <v>0</v>
      </c>
      <c r="AH2" s="408">
        <v>4.2</v>
      </c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</row>
    <row r="3" spans="1:49" ht="18" customHeight="1">
      <c r="A3" s="394">
        <v>2</v>
      </c>
      <c r="B3" s="395">
        <v>12345678901</v>
      </c>
      <c r="C3" s="395" t="s">
        <v>381</v>
      </c>
      <c r="D3" s="396" t="s">
        <v>382</v>
      </c>
      <c r="E3" s="397" t="s">
        <v>383</v>
      </c>
      <c r="F3" s="397" t="s">
        <v>391</v>
      </c>
      <c r="G3" s="398">
        <v>13</v>
      </c>
      <c r="H3" s="399" t="s">
        <v>404</v>
      </c>
      <c r="I3" s="400">
        <v>0.15</v>
      </c>
      <c r="J3" s="401" t="s">
        <v>403</v>
      </c>
      <c r="K3" s="402" t="s">
        <v>235</v>
      </c>
      <c r="L3" s="403">
        <v>30</v>
      </c>
      <c r="M3" s="404">
        <v>44.87</v>
      </c>
      <c r="N3" s="404">
        <v>0</v>
      </c>
      <c r="O3" s="404">
        <v>1300.54</v>
      </c>
      <c r="P3" s="404">
        <v>0</v>
      </c>
      <c r="Q3" s="404">
        <v>13.17</v>
      </c>
      <c r="R3" s="393">
        <v>1358.58</v>
      </c>
      <c r="S3" s="404">
        <v>152.34</v>
      </c>
      <c r="T3" s="404">
        <v>84.64</v>
      </c>
      <c r="U3" s="404">
        <v>0</v>
      </c>
      <c r="V3" s="404">
        <v>90.11</v>
      </c>
      <c r="W3" s="392">
        <v>200</v>
      </c>
      <c r="X3" s="392">
        <v>236.98000000000002</v>
      </c>
      <c r="Y3" s="392">
        <v>1121.6</v>
      </c>
      <c r="Z3" s="392">
        <v>168.24</v>
      </c>
      <c r="AA3" s="392">
        <v>921.5999999999999</v>
      </c>
      <c r="AB3" s="392">
        <v>138.24</v>
      </c>
      <c r="AC3" s="392">
        <v>30</v>
      </c>
      <c r="AD3" s="392">
        <v>1</v>
      </c>
      <c r="AE3" s="392">
        <v>0</v>
      </c>
      <c r="AF3" s="392">
        <v>0</v>
      </c>
      <c r="AG3" s="392">
        <v>0</v>
      </c>
      <c r="AH3" s="392">
        <v>30</v>
      </c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</row>
    <row r="4" spans="1:49" ht="18" customHeight="1">
      <c r="A4" s="394">
        <v>3</v>
      </c>
      <c r="B4" s="395">
        <v>12345678901</v>
      </c>
      <c r="C4" s="395" t="s">
        <v>381</v>
      </c>
      <c r="D4" s="396" t="s">
        <v>382</v>
      </c>
      <c r="E4" s="397" t="s">
        <v>383</v>
      </c>
      <c r="F4" s="397" t="s">
        <v>391</v>
      </c>
      <c r="G4" s="398">
        <v>13</v>
      </c>
      <c r="H4" s="399" t="s">
        <v>404</v>
      </c>
      <c r="I4" s="400">
        <v>0.15</v>
      </c>
      <c r="J4" s="401" t="s">
        <v>403</v>
      </c>
      <c r="K4" s="402" t="s">
        <v>236</v>
      </c>
      <c r="L4" s="403">
        <v>30</v>
      </c>
      <c r="M4" s="404">
        <v>44.87</v>
      </c>
      <c r="N4" s="404">
        <v>0</v>
      </c>
      <c r="O4" s="404">
        <v>1300.54</v>
      </c>
      <c r="P4" s="404">
        <v>0</v>
      </c>
      <c r="Q4" s="404">
        <v>13.17</v>
      </c>
      <c r="R4" s="393">
        <v>1358.58</v>
      </c>
      <c r="S4" s="404">
        <v>152.34</v>
      </c>
      <c r="T4" s="404">
        <v>84.64</v>
      </c>
      <c r="U4" s="404">
        <v>0</v>
      </c>
      <c r="V4" s="404">
        <v>90.11</v>
      </c>
      <c r="W4" s="392">
        <v>200</v>
      </c>
      <c r="X4" s="392">
        <v>236.98000000000002</v>
      </c>
      <c r="Y4" s="392">
        <v>1121.6</v>
      </c>
      <c r="Z4" s="392">
        <v>168.24</v>
      </c>
      <c r="AA4" s="392">
        <v>921.5999999999999</v>
      </c>
      <c r="AB4" s="392">
        <v>138.24</v>
      </c>
      <c r="AC4" s="392">
        <v>30</v>
      </c>
      <c r="AD4" s="392">
        <v>1</v>
      </c>
      <c r="AE4" s="392">
        <v>0</v>
      </c>
      <c r="AF4" s="392">
        <v>0</v>
      </c>
      <c r="AG4" s="392">
        <v>0</v>
      </c>
      <c r="AH4" s="392">
        <v>30</v>
      </c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</row>
    <row r="5" spans="1:49" ht="18" customHeight="1">
      <c r="A5" s="395"/>
      <c r="B5" s="395"/>
      <c r="C5" s="395"/>
      <c r="D5" s="396"/>
      <c r="E5" s="397"/>
      <c r="F5" s="397"/>
      <c r="G5" s="398"/>
      <c r="H5" s="399"/>
      <c r="I5" s="400"/>
      <c r="J5" s="401"/>
      <c r="K5" s="402"/>
      <c r="L5" s="403"/>
      <c r="M5" s="428"/>
      <c r="N5" s="428"/>
      <c r="O5" s="428"/>
      <c r="P5" s="428"/>
      <c r="Q5" s="428"/>
      <c r="R5" s="392"/>
      <c r="S5" s="405"/>
      <c r="T5" s="405"/>
      <c r="U5" s="405"/>
      <c r="V5" s="405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</row>
    <row r="6" spans="1:49" ht="18" customHeight="1">
      <c r="A6" s="394"/>
      <c r="B6" s="395"/>
      <c r="C6" s="395"/>
      <c r="D6" s="396"/>
      <c r="E6" s="397"/>
      <c r="F6" s="397"/>
      <c r="G6" s="398"/>
      <c r="H6" s="399"/>
      <c r="I6" s="400"/>
      <c r="J6" s="401"/>
      <c r="K6" s="402"/>
      <c r="L6" s="403"/>
      <c r="M6" s="428"/>
      <c r="N6" s="428"/>
      <c r="O6" s="428"/>
      <c r="P6" s="428"/>
      <c r="Q6" s="428"/>
      <c r="R6" s="392"/>
      <c r="S6" s="405"/>
      <c r="T6" s="405"/>
      <c r="U6" s="405"/>
      <c r="V6" s="405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</row>
    <row r="7" spans="1:49" ht="18" customHeight="1">
      <c r="A7" s="394"/>
      <c r="B7" s="395"/>
      <c r="C7" s="395"/>
      <c r="D7" s="396"/>
      <c r="E7" s="397"/>
      <c r="F7" s="397"/>
      <c r="G7" s="398"/>
      <c r="H7" s="399"/>
      <c r="I7" s="400"/>
      <c r="J7" s="401"/>
      <c r="K7" s="402"/>
      <c r="L7" s="403"/>
      <c r="M7" s="428"/>
      <c r="N7" s="428"/>
      <c r="O7" s="428"/>
      <c r="P7" s="428"/>
      <c r="Q7" s="428"/>
      <c r="R7" s="392"/>
      <c r="S7" s="405"/>
      <c r="T7" s="405"/>
      <c r="U7" s="405"/>
      <c r="V7" s="405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</row>
    <row r="8" spans="1:49" ht="18" customHeight="1">
      <c r="A8" s="394"/>
      <c r="B8" s="395"/>
      <c r="C8" s="395"/>
      <c r="D8" s="396"/>
      <c r="E8" s="397"/>
      <c r="F8" s="397"/>
      <c r="G8" s="398"/>
      <c r="H8" s="399"/>
      <c r="I8" s="400"/>
      <c r="J8" s="401"/>
      <c r="K8" s="402"/>
      <c r="L8" s="403"/>
      <c r="M8" s="428"/>
      <c r="N8" s="428"/>
      <c r="O8" s="428"/>
      <c r="P8" s="428"/>
      <c r="Q8" s="428"/>
      <c r="R8" s="392"/>
      <c r="S8" s="405"/>
      <c r="T8" s="405"/>
      <c r="U8" s="405"/>
      <c r="V8" s="405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</row>
    <row r="9" spans="1:49" ht="18" customHeight="1">
      <c r="A9" s="394"/>
      <c r="B9" s="395"/>
      <c r="C9" s="395"/>
      <c r="D9" s="396"/>
      <c r="E9" s="397"/>
      <c r="F9" s="397"/>
      <c r="G9" s="398"/>
      <c r="H9" s="399"/>
      <c r="I9" s="400"/>
      <c r="J9" s="401"/>
      <c r="K9" s="402"/>
      <c r="L9" s="403"/>
      <c r="M9" s="428"/>
      <c r="N9" s="428"/>
      <c r="O9" s="428"/>
      <c r="P9" s="428"/>
      <c r="Q9" s="428"/>
      <c r="R9" s="392"/>
      <c r="S9" s="405"/>
      <c r="T9" s="405"/>
      <c r="U9" s="405"/>
      <c r="V9" s="405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</row>
    <row r="10" spans="1:49" ht="18" customHeight="1">
      <c r="A10" s="394"/>
      <c r="B10" s="395"/>
      <c r="C10" s="395"/>
      <c r="D10" s="396"/>
      <c r="E10" s="397"/>
      <c r="F10" s="397"/>
      <c r="G10" s="398"/>
      <c r="H10" s="399"/>
      <c r="I10" s="400"/>
      <c r="J10" s="401"/>
      <c r="K10" s="402"/>
      <c r="L10" s="403"/>
      <c r="M10" s="428"/>
      <c r="N10" s="428"/>
      <c r="O10" s="428"/>
      <c r="P10" s="428"/>
      <c r="Q10" s="428"/>
      <c r="R10" s="392"/>
      <c r="S10" s="405"/>
      <c r="T10" s="405"/>
      <c r="U10" s="405"/>
      <c r="V10" s="405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</row>
    <row r="11" spans="1:49" ht="18" customHeight="1">
      <c r="A11" s="394"/>
      <c r="B11" s="395"/>
      <c r="C11" s="395"/>
      <c r="D11" s="396"/>
      <c r="E11" s="397"/>
      <c r="F11" s="397"/>
      <c r="G11" s="398"/>
      <c r="H11" s="399"/>
      <c r="I11" s="400"/>
      <c r="J11" s="401"/>
      <c r="K11" s="402"/>
      <c r="L11" s="403"/>
      <c r="M11" s="428"/>
      <c r="N11" s="428"/>
      <c r="O11" s="428"/>
      <c r="P11" s="428"/>
      <c r="Q11" s="428"/>
      <c r="R11" s="392"/>
      <c r="S11" s="405"/>
      <c r="T11" s="405"/>
      <c r="U11" s="405"/>
      <c r="V11" s="405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</row>
    <row r="12" spans="1:49" ht="18" customHeight="1">
      <c r="A12" s="394"/>
      <c r="B12" s="395"/>
      <c r="C12" s="395"/>
      <c r="D12" s="396"/>
      <c r="E12" s="397"/>
      <c r="F12" s="397"/>
      <c r="G12" s="398"/>
      <c r="H12" s="399"/>
      <c r="I12" s="400"/>
      <c r="J12" s="401"/>
      <c r="K12" s="402"/>
      <c r="L12" s="403"/>
      <c r="M12" s="428"/>
      <c r="N12" s="428"/>
      <c r="O12" s="428"/>
      <c r="P12" s="428"/>
      <c r="Q12" s="428"/>
      <c r="R12" s="392"/>
      <c r="S12" s="405"/>
      <c r="T12" s="405"/>
      <c r="U12" s="405"/>
      <c r="V12" s="405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</row>
    <row r="13" spans="1:49" ht="18" customHeight="1">
      <c r="A13" s="394"/>
      <c r="B13" s="395"/>
      <c r="C13" s="395"/>
      <c r="D13" s="396"/>
      <c r="E13" s="397"/>
      <c r="F13" s="397"/>
      <c r="G13" s="398"/>
      <c r="H13" s="399"/>
      <c r="I13" s="400"/>
      <c r="J13" s="401"/>
      <c r="K13" s="402"/>
      <c r="L13" s="403"/>
      <c r="M13" s="428"/>
      <c r="N13" s="428"/>
      <c r="O13" s="428"/>
      <c r="P13" s="428"/>
      <c r="Q13" s="428"/>
      <c r="R13" s="392"/>
      <c r="S13" s="405"/>
      <c r="T13" s="405"/>
      <c r="U13" s="405"/>
      <c r="V13" s="405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</row>
    <row r="14" spans="1:49" ht="15">
      <c r="A14" s="406"/>
      <c r="B14" s="429"/>
      <c r="C14" s="429"/>
      <c r="D14" s="430"/>
      <c r="E14" s="431"/>
      <c r="F14" s="431"/>
      <c r="G14" s="432"/>
      <c r="H14" s="433"/>
      <c r="I14" s="433"/>
      <c r="J14" s="434"/>
      <c r="K14" s="433"/>
      <c r="L14" s="435"/>
      <c r="M14" s="434"/>
      <c r="N14" s="434"/>
      <c r="O14" s="434"/>
      <c r="P14" s="434"/>
      <c r="Q14" s="434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</row>
    <row r="15" spans="1:49" ht="15">
      <c r="A15" s="406"/>
      <c r="B15" s="429"/>
      <c r="C15" s="429"/>
      <c r="D15" s="430"/>
      <c r="E15" s="431"/>
      <c r="F15" s="431"/>
      <c r="G15" s="432"/>
      <c r="H15" s="433"/>
      <c r="I15" s="433"/>
      <c r="J15" s="434"/>
      <c r="K15" s="433"/>
      <c r="L15" s="435"/>
      <c r="M15" s="434"/>
      <c r="N15" s="434"/>
      <c r="O15" s="434"/>
      <c r="P15" s="434"/>
      <c r="Q15" s="434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</row>
    <row r="16" spans="1:49" ht="15">
      <c r="A16" s="406"/>
      <c r="B16" s="429"/>
      <c r="C16" s="429"/>
      <c r="D16" s="430"/>
      <c r="E16" s="431"/>
      <c r="F16" s="431"/>
      <c r="G16" s="432"/>
      <c r="H16" s="433"/>
      <c r="I16" s="433"/>
      <c r="J16" s="434"/>
      <c r="K16" s="433"/>
      <c r="L16" s="435"/>
      <c r="M16" s="434"/>
      <c r="N16" s="434"/>
      <c r="O16" s="434"/>
      <c r="P16" s="434"/>
      <c r="Q16" s="434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</row>
    <row r="17" spans="1:49" ht="15">
      <c r="A17" s="406"/>
      <c r="B17" s="429"/>
      <c r="C17" s="429"/>
      <c r="D17" s="430"/>
      <c r="E17" s="431"/>
      <c r="F17" s="431"/>
      <c r="G17" s="432"/>
      <c r="H17" s="433"/>
      <c r="I17" s="433"/>
      <c r="J17" s="434"/>
      <c r="K17" s="433"/>
      <c r="L17" s="435"/>
      <c r="M17" s="434"/>
      <c r="N17" s="434"/>
      <c r="O17" s="434"/>
      <c r="P17" s="434"/>
      <c r="Q17" s="434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</row>
    <row r="18" spans="1:49" ht="15">
      <c r="A18" s="406"/>
      <c r="B18" s="429"/>
      <c r="C18" s="429"/>
      <c r="D18" s="430"/>
      <c r="E18" s="431"/>
      <c r="F18" s="431"/>
      <c r="G18" s="432"/>
      <c r="H18" s="433"/>
      <c r="I18" s="433"/>
      <c r="J18" s="434"/>
      <c r="K18" s="433"/>
      <c r="L18" s="435"/>
      <c r="M18" s="434"/>
      <c r="N18" s="434"/>
      <c r="O18" s="434"/>
      <c r="P18" s="434"/>
      <c r="Q18" s="434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</row>
    <row r="19" spans="1:49" ht="15">
      <c r="A19" s="406"/>
      <c r="B19" s="429"/>
      <c r="C19" s="429"/>
      <c r="D19" s="430"/>
      <c r="E19" s="431"/>
      <c r="F19" s="431"/>
      <c r="G19" s="432"/>
      <c r="H19" s="433"/>
      <c r="I19" s="433"/>
      <c r="J19" s="434"/>
      <c r="K19" s="433"/>
      <c r="L19" s="435"/>
      <c r="M19" s="434"/>
      <c r="N19" s="434"/>
      <c r="O19" s="434"/>
      <c r="P19" s="434"/>
      <c r="Q19" s="434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</row>
    <row r="20" spans="1:49" ht="15">
      <c r="A20" s="406"/>
      <c r="B20" s="429"/>
      <c r="C20" s="429"/>
      <c r="D20" s="430"/>
      <c r="E20" s="431"/>
      <c r="F20" s="431"/>
      <c r="G20" s="432"/>
      <c r="H20" s="433"/>
      <c r="I20" s="433"/>
      <c r="J20" s="434"/>
      <c r="K20" s="433"/>
      <c r="L20" s="435"/>
      <c r="M20" s="434"/>
      <c r="N20" s="434"/>
      <c r="O20" s="434"/>
      <c r="P20" s="434"/>
      <c r="Q20" s="434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</row>
    <row r="21" spans="1:49" ht="15">
      <c r="A21" s="406"/>
      <c r="B21" s="429"/>
      <c r="C21" s="429"/>
      <c r="D21" s="430"/>
      <c r="E21" s="431"/>
      <c r="F21" s="431"/>
      <c r="G21" s="432"/>
      <c r="H21" s="433"/>
      <c r="I21" s="433"/>
      <c r="J21" s="434"/>
      <c r="K21" s="433"/>
      <c r="L21" s="435"/>
      <c r="M21" s="434"/>
      <c r="N21" s="434"/>
      <c r="O21" s="434"/>
      <c r="P21" s="434"/>
      <c r="Q21" s="434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</row>
    <row r="22" spans="1:49" ht="15">
      <c r="A22" s="406"/>
      <c r="B22" s="429"/>
      <c r="C22" s="429"/>
      <c r="D22" s="430"/>
      <c r="E22" s="431"/>
      <c r="F22" s="431"/>
      <c r="G22" s="432"/>
      <c r="H22" s="433"/>
      <c r="I22" s="433"/>
      <c r="J22" s="434"/>
      <c r="K22" s="433"/>
      <c r="L22" s="435"/>
      <c r="M22" s="434"/>
      <c r="N22" s="434"/>
      <c r="O22" s="434"/>
      <c r="P22" s="434"/>
      <c r="Q22" s="434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</row>
    <row r="23" spans="1:49" ht="15">
      <c r="A23" s="406"/>
      <c r="B23" s="429"/>
      <c r="C23" s="429"/>
      <c r="D23" s="430"/>
      <c r="E23" s="431"/>
      <c r="F23" s="431"/>
      <c r="G23" s="432"/>
      <c r="H23" s="433"/>
      <c r="I23" s="433"/>
      <c r="J23" s="434"/>
      <c r="K23" s="433"/>
      <c r="L23" s="435"/>
      <c r="M23" s="434"/>
      <c r="N23" s="434"/>
      <c r="O23" s="434"/>
      <c r="P23" s="434"/>
      <c r="Q23" s="434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</row>
    <row r="24" spans="1:49" ht="15">
      <c r="A24" s="406"/>
      <c r="B24" s="429"/>
      <c r="C24" s="429"/>
      <c r="D24" s="430"/>
      <c r="E24" s="431"/>
      <c r="F24" s="431"/>
      <c r="G24" s="432"/>
      <c r="H24" s="433"/>
      <c r="I24" s="433"/>
      <c r="J24" s="434"/>
      <c r="K24" s="433"/>
      <c r="L24" s="435"/>
      <c r="M24" s="434"/>
      <c r="N24" s="434"/>
      <c r="O24" s="434"/>
      <c r="P24" s="434"/>
      <c r="Q24" s="434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</row>
    <row r="25" spans="1:49" ht="15">
      <c r="A25" s="406"/>
      <c r="B25" s="429"/>
      <c r="C25" s="429"/>
      <c r="D25" s="430"/>
      <c r="E25" s="431"/>
      <c r="F25" s="431"/>
      <c r="G25" s="432"/>
      <c r="H25" s="433"/>
      <c r="I25" s="433"/>
      <c r="J25" s="434"/>
      <c r="K25" s="433"/>
      <c r="L25" s="435"/>
      <c r="M25" s="434"/>
      <c r="N25" s="434"/>
      <c r="O25" s="434"/>
      <c r="P25" s="434"/>
      <c r="Q25" s="434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</row>
    <row r="26" spans="1:49" ht="15">
      <c r="A26" s="406"/>
      <c r="B26" s="429"/>
      <c r="C26" s="429"/>
      <c r="D26" s="430"/>
      <c r="E26" s="431"/>
      <c r="F26" s="431"/>
      <c r="G26" s="432"/>
      <c r="H26" s="433"/>
      <c r="I26" s="433"/>
      <c r="J26" s="434"/>
      <c r="K26" s="433"/>
      <c r="L26" s="435"/>
      <c r="M26" s="434"/>
      <c r="N26" s="434"/>
      <c r="O26" s="434"/>
      <c r="P26" s="434"/>
      <c r="Q26" s="434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</row>
    <row r="27" spans="1:49" ht="15">
      <c r="A27" s="406"/>
      <c r="B27" s="429"/>
      <c r="C27" s="429"/>
      <c r="D27" s="430"/>
      <c r="E27" s="431"/>
      <c r="F27" s="431"/>
      <c r="G27" s="432"/>
      <c r="H27" s="433"/>
      <c r="I27" s="433"/>
      <c r="J27" s="434"/>
      <c r="K27" s="433"/>
      <c r="L27" s="435"/>
      <c r="M27" s="434"/>
      <c r="N27" s="434"/>
      <c r="O27" s="434"/>
      <c r="P27" s="434"/>
      <c r="Q27" s="434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</row>
    <row r="28" spans="1:49" ht="15">
      <c r="A28" s="406"/>
      <c r="B28" s="429"/>
      <c r="C28" s="429"/>
      <c r="D28" s="430"/>
      <c r="E28" s="431"/>
      <c r="F28" s="431"/>
      <c r="G28" s="432"/>
      <c r="H28" s="433"/>
      <c r="I28" s="433"/>
      <c r="J28" s="434"/>
      <c r="K28" s="433"/>
      <c r="L28" s="435"/>
      <c r="M28" s="434"/>
      <c r="N28" s="434"/>
      <c r="O28" s="434"/>
      <c r="P28" s="434"/>
      <c r="Q28" s="434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</row>
    <row r="29" spans="1:49" ht="15">
      <c r="A29" s="406"/>
      <c r="B29" s="429"/>
      <c r="C29" s="429"/>
      <c r="D29" s="430"/>
      <c r="E29" s="431"/>
      <c r="F29" s="431"/>
      <c r="G29" s="432"/>
      <c r="H29" s="433"/>
      <c r="I29" s="433"/>
      <c r="J29" s="434"/>
      <c r="K29" s="433"/>
      <c r="L29" s="435"/>
      <c r="M29" s="434"/>
      <c r="N29" s="434"/>
      <c r="O29" s="434"/>
      <c r="P29" s="434"/>
      <c r="Q29" s="434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</row>
    <row r="30" spans="1:49" ht="15">
      <c r="A30" s="406"/>
      <c r="B30" s="429"/>
      <c r="C30" s="429"/>
      <c r="D30" s="430"/>
      <c r="E30" s="431"/>
      <c r="F30" s="431"/>
      <c r="G30" s="432"/>
      <c r="H30" s="433"/>
      <c r="I30" s="433"/>
      <c r="J30" s="434"/>
      <c r="K30" s="433"/>
      <c r="L30" s="435"/>
      <c r="M30" s="434"/>
      <c r="N30" s="434"/>
      <c r="O30" s="434"/>
      <c r="P30" s="434"/>
      <c r="Q30" s="434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</row>
    <row r="31" spans="1:49" ht="15">
      <c r="A31" s="406"/>
      <c r="B31" s="429"/>
      <c r="C31" s="429"/>
      <c r="D31" s="430"/>
      <c r="E31" s="431"/>
      <c r="F31" s="431"/>
      <c r="G31" s="432"/>
      <c r="H31" s="433"/>
      <c r="I31" s="433"/>
      <c r="J31" s="434"/>
      <c r="K31" s="433"/>
      <c r="L31" s="435"/>
      <c r="M31" s="434"/>
      <c r="N31" s="434"/>
      <c r="O31" s="434"/>
      <c r="P31" s="434"/>
      <c r="Q31" s="434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</row>
    <row r="32" spans="1:49" ht="15">
      <c r="A32" s="406"/>
      <c r="B32" s="429"/>
      <c r="C32" s="429"/>
      <c r="D32" s="430"/>
      <c r="E32" s="431"/>
      <c r="F32" s="431"/>
      <c r="G32" s="432"/>
      <c r="H32" s="433"/>
      <c r="I32" s="433"/>
      <c r="J32" s="434"/>
      <c r="K32" s="433"/>
      <c r="L32" s="435"/>
      <c r="M32" s="434"/>
      <c r="N32" s="434"/>
      <c r="O32" s="434"/>
      <c r="P32" s="434"/>
      <c r="Q32" s="434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</row>
    <row r="33" spans="1:49" ht="15">
      <c r="A33" s="406"/>
      <c r="B33" s="429"/>
      <c r="C33" s="429"/>
      <c r="D33" s="430"/>
      <c r="E33" s="431"/>
      <c r="F33" s="431"/>
      <c r="G33" s="432"/>
      <c r="H33" s="433"/>
      <c r="I33" s="433"/>
      <c r="J33" s="434"/>
      <c r="K33" s="433"/>
      <c r="L33" s="435"/>
      <c r="M33" s="434"/>
      <c r="N33" s="434"/>
      <c r="O33" s="434"/>
      <c r="P33" s="434"/>
      <c r="Q33" s="434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</row>
    <row r="34" spans="1:49" ht="15">
      <c r="A34" s="406"/>
      <c r="B34" s="429"/>
      <c r="C34" s="429"/>
      <c r="D34" s="430"/>
      <c r="E34" s="431"/>
      <c r="F34" s="431"/>
      <c r="G34" s="432"/>
      <c r="H34" s="433"/>
      <c r="I34" s="433"/>
      <c r="J34" s="434"/>
      <c r="K34" s="433"/>
      <c r="L34" s="435"/>
      <c r="M34" s="434"/>
      <c r="N34" s="434"/>
      <c r="O34" s="434"/>
      <c r="P34" s="434"/>
      <c r="Q34" s="434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</row>
    <row r="35" spans="1:49" ht="15">
      <c r="A35" s="406"/>
      <c r="B35" s="429"/>
      <c r="C35" s="429"/>
      <c r="D35" s="430"/>
      <c r="E35" s="431"/>
      <c r="F35" s="431"/>
      <c r="G35" s="432"/>
      <c r="H35" s="433"/>
      <c r="I35" s="433"/>
      <c r="J35" s="434"/>
      <c r="K35" s="433"/>
      <c r="L35" s="435"/>
      <c r="M35" s="434"/>
      <c r="N35" s="434"/>
      <c r="O35" s="434"/>
      <c r="P35" s="434"/>
      <c r="Q35" s="434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</row>
    <row r="36" spans="1:49" ht="15">
      <c r="A36" s="406"/>
      <c r="B36" s="429"/>
      <c r="C36" s="429"/>
      <c r="D36" s="430"/>
      <c r="E36" s="431"/>
      <c r="F36" s="431"/>
      <c r="G36" s="432"/>
      <c r="H36" s="433"/>
      <c r="I36" s="433"/>
      <c r="J36" s="434"/>
      <c r="K36" s="433"/>
      <c r="L36" s="435"/>
      <c r="M36" s="434"/>
      <c r="N36" s="434"/>
      <c r="O36" s="434"/>
      <c r="P36" s="434"/>
      <c r="Q36" s="434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</row>
    <row r="37" spans="1:49" ht="15">
      <c r="A37" s="406"/>
      <c r="B37" s="429"/>
      <c r="C37" s="429"/>
      <c r="D37" s="430"/>
      <c r="E37" s="431"/>
      <c r="F37" s="431"/>
      <c r="G37" s="432"/>
      <c r="H37" s="433"/>
      <c r="I37" s="433"/>
      <c r="J37" s="434"/>
      <c r="K37" s="433"/>
      <c r="L37" s="435"/>
      <c r="M37" s="434"/>
      <c r="N37" s="434"/>
      <c r="O37" s="434"/>
      <c r="P37" s="434"/>
      <c r="Q37" s="434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</row>
    <row r="38" spans="1:49" ht="15">
      <c r="A38" s="406"/>
      <c r="B38" s="429"/>
      <c r="C38" s="429"/>
      <c r="D38" s="430"/>
      <c r="E38" s="431"/>
      <c r="F38" s="431"/>
      <c r="G38" s="432"/>
      <c r="H38" s="433"/>
      <c r="I38" s="433"/>
      <c r="J38" s="434"/>
      <c r="K38" s="433"/>
      <c r="L38" s="435"/>
      <c r="M38" s="434"/>
      <c r="N38" s="434"/>
      <c r="O38" s="434"/>
      <c r="P38" s="434"/>
      <c r="Q38" s="434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</row>
    <row r="39" spans="1:49" ht="15">
      <c r="A39" s="406"/>
      <c r="B39" s="429"/>
      <c r="C39" s="429"/>
      <c r="D39" s="430"/>
      <c r="E39" s="431"/>
      <c r="F39" s="431"/>
      <c r="G39" s="432"/>
      <c r="H39" s="433"/>
      <c r="I39" s="433"/>
      <c r="J39" s="434"/>
      <c r="K39" s="433"/>
      <c r="L39" s="435"/>
      <c r="M39" s="434"/>
      <c r="N39" s="434"/>
      <c r="O39" s="434"/>
      <c r="P39" s="434"/>
      <c r="Q39" s="434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</row>
    <row r="40" spans="1:49" ht="15">
      <c r="A40" s="406"/>
      <c r="B40" s="429"/>
      <c r="C40" s="429"/>
      <c r="D40" s="430"/>
      <c r="E40" s="431"/>
      <c r="F40" s="431"/>
      <c r="G40" s="432"/>
      <c r="H40" s="433"/>
      <c r="I40" s="433"/>
      <c r="J40" s="434"/>
      <c r="K40" s="433"/>
      <c r="L40" s="435"/>
      <c r="M40" s="434"/>
      <c r="N40" s="434"/>
      <c r="O40" s="434"/>
      <c r="P40" s="434"/>
      <c r="Q40" s="434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</row>
    <row r="41" spans="1:49" ht="15">
      <c r="A41" s="406"/>
      <c r="B41" s="429"/>
      <c r="C41" s="429"/>
      <c r="D41" s="430"/>
      <c r="E41" s="431"/>
      <c r="F41" s="431"/>
      <c r="G41" s="432"/>
      <c r="H41" s="433"/>
      <c r="I41" s="433"/>
      <c r="J41" s="434"/>
      <c r="K41" s="433"/>
      <c r="L41" s="435"/>
      <c r="M41" s="434"/>
      <c r="N41" s="434"/>
      <c r="O41" s="434"/>
      <c r="P41" s="434"/>
      <c r="Q41" s="434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</row>
    <row r="42" spans="1:49" ht="15">
      <c r="A42" s="406"/>
      <c r="B42" s="429"/>
      <c r="C42" s="429"/>
      <c r="D42" s="430"/>
      <c r="E42" s="431"/>
      <c r="F42" s="431"/>
      <c r="G42" s="432"/>
      <c r="H42" s="433"/>
      <c r="I42" s="433"/>
      <c r="J42" s="434"/>
      <c r="K42" s="433"/>
      <c r="L42" s="435"/>
      <c r="M42" s="434"/>
      <c r="N42" s="434"/>
      <c r="O42" s="434"/>
      <c r="P42" s="434"/>
      <c r="Q42" s="434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</row>
    <row r="43" spans="1:49" ht="15">
      <c r="A43" s="406"/>
      <c r="B43" s="429"/>
      <c r="C43" s="429"/>
      <c r="D43" s="430"/>
      <c r="E43" s="431"/>
      <c r="F43" s="431"/>
      <c r="G43" s="432"/>
      <c r="H43" s="433"/>
      <c r="I43" s="433"/>
      <c r="J43" s="434"/>
      <c r="K43" s="433"/>
      <c r="L43" s="435"/>
      <c r="M43" s="434"/>
      <c r="N43" s="434"/>
      <c r="O43" s="434"/>
      <c r="P43" s="434"/>
      <c r="Q43" s="434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</row>
    <row r="44" spans="1:49" ht="15">
      <c r="A44" s="406"/>
      <c r="B44" s="429"/>
      <c r="C44" s="429"/>
      <c r="D44" s="430"/>
      <c r="E44" s="431"/>
      <c r="F44" s="431"/>
      <c r="G44" s="432"/>
      <c r="H44" s="433"/>
      <c r="I44" s="433"/>
      <c r="J44" s="434"/>
      <c r="K44" s="433"/>
      <c r="L44" s="435"/>
      <c r="M44" s="434"/>
      <c r="N44" s="434"/>
      <c r="O44" s="434"/>
      <c r="P44" s="434"/>
      <c r="Q44" s="434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</row>
    <row r="45" spans="1:49" ht="15">
      <c r="A45" s="406"/>
      <c r="B45" s="429"/>
      <c r="C45" s="429"/>
      <c r="D45" s="430"/>
      <c r="E45" s="431"/>
      <c r="F45" s="431"/>
      <c r="G45" s="432"/>
      <c r="H45" s="433"/>
      <c r="I45" s="433"/>
      <c r="J45" s="434"/>
      <c r="K45" s="433"/>
      <c r="L45" s="435"/>
      <c r="M45" s="434"/>
      <c r="N45" s="434"/>
      <c r="O45" s="434"/>
      <c r="P45" s="434"/>
      <c r="Q45" s="434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</row>
    <row r="46" spans="1:49" ht="15">
      <c r="A46" s="406"/>
      <c r="B46" s="429"/>
      <c r="C46" s="429"/>
      <c r="D46" s="430"/>
      <c r="E46" s="431"/>
      <c r="F46" s="431"/>
      <c r="G46" s="432"/>
      <c r="H46" s="433"/>
      <c r="I46" s="433"/>
      <c r="J46" s="434"/>
      <c r="K46" s="433"/>
      <c r="L46" s="435"/>
      <c r="M46" s="434"/>
      <c r="N46" s="434"/>
      <c r="O46" s="434"/>
      <c r="P46" s="434"/>
      <c r="Q46" s="434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06"/>
      <c r="AJ46" s="406"/>
      <c r="AK46" s="406"/>
      <c r="AL46" s="406"/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</row>
    <row r="47" spans="1:49" ht="15">
      <c r="A47" s="406"/>
      <c r="B47" s="429"/>
      <c r="C47" s="429"/>
      <c r="D47" s="430"/>
      <c r="E47" s="431"/>
      <c r="F47" s="431"/>
      <c r="G47" s="432"/>
      <c r="H47" s="433"/>
      <c r="I47" s="433"/>
      <c r="J47" s="434"/>
      <c r="K47" s="433"/>
      <c r="L47" s="435"/>
      <c r="M47" s="434"/>
      <c r="N47" s="434"/>
      <c r="O47" s="434"/>
      <c r="P47" s="434"/>
      <c r="Q47" s="434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</row>
    <row r="48" spans="1:49" ht="15">
      <c r="A48" s="406"/>
      <c r="B48" s="429"/>
      <c r="C48" s="429"/>
      <c r="D48" s="430"/>
      <c r="E48" s="431"/>
      <c r="F48" s="431"/>
      <c r="G48" s="432"/>
      <c r="H48" s="433"/>
      <c r="I48" s="433"/>
      <c r="J48" s="434"/>
      <c r="K48" s="433"/>
      <c r="L48" s="435"/>
      <c r="M48" s="434"/>
      <c r="N48" s="434"/>
      <c r="O48" s="434"/>
      <c r="P48" s="434"/>
      <c r="Q48" s="434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</row>
    <row r="49" spans="1:49" ht="15">
      <c r="A49" s="406"/>
      <c r="B49" s="429"/>
      <c r="C49" s="429"/>
      <c r="D49" s="430"/>
      <c r="E49" s="431"/>
      <c r="F49" s="431"/>
      <c r="G49" s="432"/>
      <c r="H49" s="433"/>
      <c r="I49" s="433"/>
      <c r="J49" s="434"/>
      <c r="K49" s="433"/>
      <c r="L49" s="435"/>
      <c r="M49" s="434"/>
      <c r="N49" s="434"/>
      <c r="O49" s="434"/>
      <c r="P49" s="434"/>
      <c r="Q49" s="434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06"/>
      <c r="AJ49" s="406"/>
      <c r="AK49" s="406"/>
      <c r="AL49" s="406"/>
      <c r="AM49" s="406"/>
      <c r="AN49" s="406"/>
      <c r="AO49" s="406"/>
      <c r="AP49" s="406"/>
      <c r="AQ49" s="406"/>
      <c r="AR49" s="406"/>
      <c r="AS49" s="406"/>
      <c r="AT49" s="406"/>
      <c r="AU49" s="406"/>
      <c r="AV49" s="406"/>
      <c r="AW49" s="406"/>
    </row>
    <row r="50" spans="1:49" ht="15">
      <c r="A50" s="406"/>
      <c r="B50" s="429"/>
      <c r="C50" s="429"/>
      <c r="D50" s="430"/>
      <c r="E50" s="431"/>
      <c r="F50" s="431"/>
      <c r="G50" s="432"/>
      <c r="H50" s="433"/>
      <c r="I50" s="433"/>
      <c r="J50" s="434"/>
      <c r="K50" s="433"/>
      <c r="L50" s="435"/>
      <c r="M50" s="434"/>
      <c r="N50" s="434"/>
      <c r="O50" s="434"/>
      <c r="P50" s="434"/>
      <c r="Q50" s="434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</row>
    <row r="51" spans="1:49" ht="15">
      <c r="A51" s="406"/>
      <c r="B51" s="429"/>
      <c r="C51" s="429"/>
      <c r="D51" s="430"/>
      <c r="E51" s="431"/>
      <c r="F51" s="431"/>
      <c r="G51" s="432"/>
      <c r="H51" s="433"/>
      <c r="I51" s="433"/>
      <c r="J51" s="434"/>
      <c r="K51" s="433"/>
      <c r="L51" s="435"/>
      <c r="M51" s="434"/>
      <c r="N51" s="434"/>
      <c r="O51" s="434"/>
      <c r="P51" s="434"/>
      <c r="Q51" s="434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</row>
  </sheetData>
  <sheetProtection/>
  <conditionalFormatting sqref="M5:Q13 J5:J13 S5:V13">
    <cfRule type="cellIs" priority="16" dxfId="2" operator="equal" stopIfTrue="1">
      <formula>"EVET"</formula>
    </cfRule>
    <cfRule type="cellIs" priority="17" dxfId="1" operator="equal" stopIfTrue="1">
      <formula>"HAYIR"</formula>
    </cfRule>
  </conditionalFormatting>
  <conditionalFormatting sqref="A5:H13 K5:L13 A2:F4">
    <cfRule type="cellIs" priority="15" dxfId="0" operator="equal" stopIfTrue="1">
      <formula>""</formula>
    </cfRule>
  </conditionalFormatting>
  <conditionalFormatting sqref="S2:X2 J2:J4 M2:Q4 S3:V4">
    <cfRule type="cellIs" priority="2" dxfId="2" operator="equal" stopIfTrue="1">
      <formula>"EVET"</formula>
    </cfRule>
    <cfRule type="cellIs" priority="3" dxfId="1" operator="equal" stopIfTrue="1">
      <formula>"HAYIR"</formula>
    </cfRule>
  </conditionalFormatting>
  <conditionalFormatting sqref="K2:L4 G2:I4 I5:I13">
    <cfRule type="cellIs" priority="1" dxfId="0" operator="equal" stopIfTrue="1">
      <formula>""</formula>
    </cfRule>
  </conditionalFormatting>
  <dataValidations count="8">
    <dataValidation type="textLength" allowBlank="1" showInputMessage="1" showErrorMessage="1" errorTitle="UYARI !!" error="T.C. KİMLİK NO 11 KARAKTER.NOKSAN/FAZLA RAKAM YAZDINIZ.." sqref="B6:B65536 B2:B4">
      <formula1>11</formula1>
      <formula2>11</formula2>
    </dataValidation>
    <dataValidation allowBlank="1" showInputMessage="1" showErrorMessage="1" sqref="A5:B5 C1:C65536"/>
    <dataValidation errorStyle="warning" type="list" allowBlank="1" showInputMessage="1" showErrorMessage="1" promptTitle="UYARI !!" prompt="LÜTFEN SEÇİNİZ.." errorTitle="DİKKAT !!" error="YAZMAK YOK.." sqref="E2:E13">
      <formula1>"Okul Md.,Müdür V.,Md.Yet.,Md.BaşYrd.,Md.Yard.,Öğretmen"</formula1>
    </dataValidation>
    <dataValidation type="textLength" allowBlank="1" showInputMessage="1" showErrorMessage="1" errorTitle="UYARI 11" error="IBAN 26 KARAKTERDİR. NOKSAN/FAZLA DEĞER GİRDİNİZ.." sqref="D2:D65536">
      <formula1>26</formula1>
      <formula2>26</formula2>
    </dataValidation>
    <dataValidation type="list" allowBlank="1" showInputMessage="1" showErrorMessage="1" promptTitle="Lütfen !" prompt="Seçiniz.." sqref="K2:K13">
      <formula1>listeaylar</formula1>
    </dataValidation>
    <dataValidation type="list" allowBlank="1" showInputMessage="1" showErrorMessage="1" promptTitle="Lütfen !" prompt="Seçiniz." sqref="J2:J13">
      <formula1>listedonem</formula1>
    </dataValidation>
    <dataValidation type="whole" allowBlank="1" showInputMessage="1" showErrorMessage="1" errorTitle="Hata !" error="En az 1 en fazla 30 gün girebilirsiiniz." sqref="L2:L13">
      <formula1>1</formula1>
      <formula2>30</formula2>
    </dataValidation>
    <dataValidation type="list" allowBlank="1" showInputMessage="1" showErrorMessage="1" promptTitle="Lütfen !!" prompt="GV Oranı seçiniz." sqref="I2:I13">
      <formula1>GV_ORAN</formula1>
    </dataValidation>
  </dataValidations>
  <printOptions/>
  <pageMargins left="0.35433070866141736" right="0.35433070866141736" top="0.7874015748031497" bottom="0.7874015748031497" header="0.5118110236220472" footer="0.5118110236220472"/>
  <pageSetup fitToWidth="2" fitToHeight="1" horizontalDpi="300" verticalDpi="300" orientation="landscape" paperSize="9" scale="16" r:id="rId2"/>
  <colBreaks count="1" manualBreakCount="1"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Okul Müdürü</Manager>
  <Company>75.Yıl Serpil Akdağ Lisesi 66100-Yozgat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Ekdersmatik</dc:title>
  <dc:subject>Ek ders ücreti</dc:subject>
  <dc:creator>Behçet Yayıkçı</dc:creator>
  <cp:keywords>Seraklis</cp:keywords>
  <dc:description>İnsanların hayırlısı insanlara faydalı olandır.</dc:description>
  <cp:lastModifiedBy>BEHCET</cp:lastModifiedBy>
  <cp:lastPrinted>2017-09-08T06:18:22Z</cp:lastPrinted>
  <dcterms:created xsi:type="dcterms:W3CDTF">1998-01-08T11:56:39Z</dcterms:created>
  <dcterms:modified xsi:type="dcterms:W3CDTF">2017-09-08T06:29:05Z</dcterms:modified>
  <cp:category>Muhasebe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maç">
    <vt:bool>true</vt:bool>
  </property>
  <property fmtid="{D5CDD505-2E9C-101B-9397-08002B2CF9AE}" pid="3" name="IVID1A4218FD">
    <vt:lpwstr/>
  </property>
  <property fmtid="{D5CDD505-2E9C-101B-9397-08002B2CF9AE}" pid="4" name="IVID3FD9F441">
    <vt:lpwstr/>
  </property>
  <property fmtid="{D5CDD505-2E9C-101B-9397-08002B2CF9AE}" pid="5" name="IVID376912DD">
    <vt:lpwstr/>
  </property>
  <property fmtid="{D5CDD505-2E9C-101B-9397-08002B2CF9AE}" pid="6" name="IVIDC4707DF">
    <vt:lpwstr/>
  </property>
</Properties>
</file>