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4035" windowWidth="15105" windowHeight="4080" tabRatio="963" activeTab="5"/>
  </bookViews>
  <sheets>
    <sheet name="ANAKOD" sheetId="1" r:id="rId1"/>
    <sheet name="GÜNDELİK" sheetId="2" r:id="rId2"/>
    <sheet name="EKGÖS" sheetId="3" r:id="rId3"/>
    <sheet name="YASALDAYANAK" sheetId="4" r:id="rId4"/>
    <sheet name="EKLER" sheetId="5" r:id="rId5"/>
    <sheet name="MENÜ" sheetId="6" r:id="rId6"/>
    <sheet name="BİLGİLER" sheetId="7" r:id="rId7"/>
    <sheet name="MEMUR" sheetId="8" r:id="rId8"/>
    <sheet name="LİSTE" sheetId="9" r:id="rId9"/>
    <sheet name="BORDRO" sheetId="10" r:id="rId10"/>
    <sheet name="TALİMAT" sheetId="11" state="hidden" r:id="rId11"/>
    <sheet name="YOLLUKD" sheetId="12" r:id="rId12"/>
    <sheet name="NAKİT" sheetId="13" r:id="rId13"/>
    <sheet name="PERNAKİL" sheetId="14" r:id="rId14"/>
    <sheet name="TETLİSTESİ" sheetId="15" state="hidden" r:id="rId15"/>
  </sheets>
  <externalReferences>
    <externalReference r:id="rId18"/>
  </externalReferences>
  <definedNames>
    <definedName name="AccessDatabase" hidden="1">"C:\Belgelerim\excelblg\maasV2.0.xls"</definedName>
    <definedName name="ANAKOD">'ANAKOD'!$B$3:$B$9</definedName>
    <definedName name="ay">#REF!</definedName>
    <definedName name="gün">#REF!</definedName>
    <definedName name="liste_dil">'EKGÖS'!$B$33:$B$37</definedName>
    <definedName name="listediltaz">#REF!</definedName>
    <definedName name="listeekler">'EKLER'!$A$1:$A$12</definedName>
    <definedName name="listegenel">'ANAKOD'!$B$3:$B$9</definedName>
    <definedName name="listeogrenim">'[1]ÖĞRENİM'!$A$1:$A$6</definedName>
    <definedName name="_xlnm.Print_Area" localSheetId="9">'BORDRO'!$A$2:$S$38</definedName>
    <definedName name="_xlnm.Print_Area" localSheetId="12">'NAKİT'!$A$1:$V$59</definedName>
    <definedName name="_xlnm.Print_Area" localSheetId="10">'TALİMAT'!$A$1:$S$38</definedName>
    <definedName name="_xlnm.Print_Titles" localSheetId="8">'LİSTE'!$1:$1</definedName>
    <definedName name="YUVARLAMA">#REF!</definedName>
  </definedNames>
  <calcPr fullCalcOnLoad="1"/>
</workbook>
</file>

<file path=xl/comments8.xml><?xml version="1.0" encoding="utf-8"?>
<comments xmlns="http://schemas.openxmlformats.org/spreadsheetml/2006/main">
  <authors>
    <author>ABİS</author>
    <author>TR PC</author>
  </authors>
  <commentList>
    <comment ref="C16" authorId="0">
      <text>
        <r>
          <rPr>
            <b/>
            <sz val="8"/>
            <rFont val="Tahoma"/>
            <family val="2"/>
          </rPr>
          <t>ABİS: Lütfen
Yardım Sayfasını okuyunuz</t>
        </r>
      </text>
    </comment>
    <comment ref="B25" authorId="1">
      <text>
        <r>
          <rPr>
            <b/>
            <sz val="9"/>
            <rFont val="Tahoma"/>
            <family val="2"/>
          </rPr>
          <t>TR PC:</t>
        </r>
        <r>
          <rPr>
            <sz val="9"/>
            <rFont val="Tahoma"/>
            <family val="2"/>
          </rPr>
          <t xml:space="preserve">
</t>
        </r>
      </text>
    </comment>
    <comment ref="A25" authorId="1">
      <text>
        <r>
          <rPr>
            <b/>
            <sz val="9"/>
            <rFont val="Tahoma"/>
            <family val="2"/>
          </rPr>
          <t>TR PC:</t>
        </r>
        <r>
          <rPr>
            <sz val="9"/>
            <rFont val="Tahoma"/>
            <family val="2"/>
          </rPr>
          <t xml:space="preserve">
17/07/2012 tarihli Aylıkların Banka Aracılığıyla Ödenmesi Hakkında 1 nolu Genel Tebliğ uyarınca eklenmiştir.</t>
        </r>
      </text>
    </comment>
  </commentList>
</comments>
</file>

<file path=xl/sharedStrings.xml><?xml version="1.0" encoding="utf-8"?>
<sst xmlns="http://schemas.openxmlformats.org/spreadsheetml/2006/main" count="834" uniqueCount="588">
  <si>
    <t>EVET</t>
  </si>
  <si>
    <t>Adı Soyadı</t>
  </si>
  <si>
    <t>Unvanı</t>
  </si>
  <si>
    <t>Gündeliği</t>
  </si>
  <si>
    <t>Tutarı</t>
  </si>
  <si>
    <t>Ücreti</t>
  </si>
  <si>
    <t>Adı ve Soyadı :</t>
  </si>
  <si>
    <t>Birim</t>
  </si>
  <si>
    <t>Yevmiyenin</t>
  </si>
  <si>
    <t>Kodu</t>
  </si>
  <si>
    <t>Tarihi</t>
  </si>
  <si>
    <t>Ödenmesi Gereken</t>
  </si>
  <si>
    <t>Memur</t>
  </si>
  <si>
    <t>Müdür Yardımcısı</t>
  </si>
  <si>
    <t>Yakınlığı</t>
  </si>
  <si>
    <t>ADEDİ</t>
  </si>
  <si>
    <t>Bütçe Yılı</t>
  </si>
  <si>
    <t>Banka Şube Adı</t>
  </si>
  <si>
    <t>Kurum Adı</t>
  </si>
  <si>
    <t>Birim Adı</t>
  </si>
  <si>
    <t>Bağlı Olduğu Vergi Dairesi</t>
  </si>
  <si>
    <t>Kurumsal Kod</t>
  </si>
  <si>
    <t xml:space="preserve">İlgilinin </t>
  </si>
  <si>
    <t>Adı, Soyadı</t>
  </si>
  <si>
    <t>Kurum-Birim
Kodu</t>
  </si>
  <si>
    <t>No.su</t>
  </si>
  <si>
    <t>Fonksiyonel Kod</t>
  </si>
  <si>
    <t>Finans.</t>
  </si>
  <si>
    <t>T u t a r</t>
  </si>
  <si>
    <t>Hesap No.</t>
  </si>
  <si>
    <t>B o r ç</t>
  </si>
  <si>
    <t>A l a c a k</t>
  </si>
  <si>
    <t>Hesap / Ayrıntı Adı</t>
  </si>
  <si>
    <t>Gider yansıtma Hesabı</t>
  </si>
  <si>
    <t xml:space="preserve">Yukarıda yazılı </t>
  </si>
  <si>
    <t>TL. tahakkuk ettirilmiştir.  Ödenmesi / Mahsubu gerekir.</t>
  </si>
  <si>
    <t>Kesinti Toplamı</t>
  </si>
  <si>
    <t>Çek / Gönderme                Emri No.</t>
  </si>
  <si>
    <t>Şef</t>
  </si>
  <si>
    <t>Türü</t>
  </si>
  <si>
    <t>Uygundur</t>
  </si>
  <si>
    <t>Ödeyiniz / Mahsup Ediniz</t>
  </si>
  <si>
    <t xml:space="preserve">Yalnız   : </t>
  </si>
  <si>
    <t>aldım.</t>
  </si>
  <si>
    <t>EK-1</t>
  </si>
  <si>
    <t>TESLİM ALAN</t>
  </si>
  <si>
    <t>TESLİM EDEN</t>
  </si>
  <si>
    <t>Kurum Bilgileri :</t>
  </si>
  <si>
    <t>Saymanlık Kodu :</t>
  </si>
  <si>
    <t>Kurumsal Kod :</t>
  </si>
  <si>
    <t>İLKÖĞRETİM</t>
  </si>
  <si>
    <t>01</t>
  </si>
  <si>
    <t>OCAK</t>
  </si>
  <si>
    <t>Saymanlık Adı:</t>
  </si>
  <si>
    <t>Fonksiyonel Kod :</t>
  </si>
  <si>
    <t>ORTAÖĞRETİM</t>
  </si>
  <si>
    <t>02</t>
  </si>
  <si>
    <t>ŞUBAT</t>
  </si>
  <si>
    <t>Mali Bütçe Yılı :</t>
  </si>
  <si>
    <t>Finansman Kod :</t>
  </si>
  <si>
    <t>03</t>
  </si>
  <si>
    <t>MART</t>
  </si>
  <si>
    <t>Kurum Adı :</t>
  </si>
  <si>
    <t>Ekonomik Kod :</t>
  </si>
  <si>
    <t>04</t>
  </si>
  <si>
    <t>NİSAN</t>
  </si>
  <si>
    <t>Master</t>
  </si>
  <si>
    <t>Doktora</t>
  </si>
  <si>
    <t>05</t>
  </si>
  <si>
    <t>MAYIS</t>
  </si>
  <si>
    <t>07</t>
  </si>
  <si>
    <t>TEMMUZ</t>
  </si>
  <si>
    <t>Birim Vergi Kimlik No :</t>
  </si>
  <si>
    <t>08</t>
  </si>
  <si>
    <t>AĞUSTOS</t>
  </si>
  <si>
    <t>İl  Adı:</t>
  </si>
  <si>
    <t>09</t>
  </si>
  <si>
    <t>EYLÜL</t>
  </si>
  <si>
    <t>10</t>
  </si>
  <si>
    <t>EKİM</t>
  </si>
  <si>
    <t>Ünvanı :</t>
  </si>
  <si>
    <r>
      <t>İlçe Adı</t>
    </r>
    <r>
      <rPr>
        <b/>
        <sz val="10"/>
        <color indexed="18"/>
        <rFont val="Arial"/>
        <family val="2"/>
      </rPr>
      <t xml:space="preserve"> :</t>
    </r>
  </si>
  <si>
    <t>Mahasebe  Birim Kodu</t>
  </si>
  <si>
    <t>Mauhasebe Birim Adı</t>
  </si>
  <si>
    <t xml:space="preserve">Ekonomik </t>
  </si>
  <si>
    <t>Y.Hesap Kodu</t>
  </si>
  <si>
    <t>Bütçe Gideri tahakkuk ettirilmiştir.  Ödenmesi / Mahsubu gerekir.</t>
  </si>
  <si>
    <t>Ödeme Emri
Belgesi No.</t>
  </si>
  <si>
    <t>Bütçe Gideri 
Tahakkuk toplamı</t>
  </si>
  <si>
    <t>Özel Gider
İndirimi toplamı</t>
  </si>
  <si>
    <t>TETKİK EDEN</t>
  </si>
  <si>
    <t>Muhasebe Yetkilisi Yrd.</t>
  </si>
  <si>
    <t>AÇIKLAMA VE EKLER</t>
  </si>
  <si>
    <t>ÖDEMEYE ESAS BELGENİN</t>
  </si>
  <si>
    <t>Harcama Yetkilisi</t>
  </si>
  <si>
    <t>Muhasebe Yetkilisi</t>
  </si>
  <si>
    <t>G.B.M.Y. Örnek: 1/A</t>
  </si>
  <si>
    <t>Dövizin</t>
  </si>
  <si>
    <t>Cinsi</t>
  </si>
  <si>
    <t>Kuru</t>
  </si>
  <si>
    <t>Harcama Yetkilisi :</t>
  </si>
  <si>
    <t>Muhasebe Yetkilisi 1:</t>
  </si>
  <si>
    <t>Muhasebe Yetkilisi 2:</t>
  </si>
  <si>
    <t>Teslim Alan (Muhasebe) :</t>
  </si>
  <si>
    <t>Atama Tarihi</t>
  </si>
  <si>
    <t>Nereden Nereye Gidildiği</t>
  </si>
  <si>
    <t>Akrabalık Derecesi</t>
  </si>
  <si>
    <t>G Ü N D E L İ K L ER</t>
  </si>
  <si>
    <t>T A Ş I T I N</t>
  </si>
  <si>
    <t>Çeşidi / Mevki</t>
  </si>
  <si>
    <t>Sabit Unsur</t>
  </si>
  <si>
    <t>Gün Sayısı</t>
  </si>
  <si>
    <t>Yevmiye</t>
  </si>
  <si>
    <t>G E N E L   T O P L A M</t>
  </si>
  <si>
    <t>:</t>
  </si>
  <si>
    <t>(*) Bu kısım bildirim sahibinin atama işleminden bilgisi 
olan amir tarafından imzalanacaktır.</t>
  </si>
  <si>
    <t>M.Y.H.B.Y. Örnek No: 28</t>
  </si>
  <si>
    <t>Birim Vergi Kimlik No:</t>
  </si>
  <si>
    <t>İmza Yetki Limiti:</t>
  </si>
  <si>
    <t>Personel Nakil Bildirimi</t>
  </si>
  <si>
    <t>YILLAR</t>
  </si>
  <si>
    <t>a) Ek göstergesi 8000 ve daha yüksek olan kadrolarda bulunanlar (1)</t>
  </si>
  <si>
    <t>b) Ek göstergesi 5800 ( dahil )-8000 ( hariç ) olan kadrolarda bulunanlar (2)</t>
  </si>
  <si>
    <t xml:space="preserve">c) Ek göstergesi 3000 ( dahil )-5800 ( hariç ) olan kadrolarda bulunanlar </t>
  </si>
  <si>
    <t>d) Aylık / kadro derecesi 1-4 olanlar,</t>
  </si>
  <si>
    <t>e) Aylık / kadro derecesi 5-15 olanlar,</t>
  </si>
  <si>
    <t>S.N.</t>
  </si>
  <si>
    <t>Finans</t>
  </si>
  <si>
    <t>Şube Müdürü</t>
  </si>
  <si>
    <t>Düzey1</t>
  </si>
  <si>
    <t>Düzey2</t>
  </si>
  <si>
    <t>Düzey3</t>
  </si>
  <si>
    <t>Düzey4</t>
  </si>
  <si>
    <t>Ö D E M E   E M R İ   B E L G E S İ</t>
  </si>
  <si>
    <t>Bütçe gider tahakkuk toplamı:</t>
  </si>
  <si>
    <t>T o p l a m:</t>
  </si>
  <si>
    <r>
      <t xml:space="preserve">HARCIRAH KANUNU </t>
    </r>
    <r>
      <rPr>
        <b/>
        <vertAlign val="superscript"/>
        <sz val="12"/>
        <rFont val="Times"/>
        <family val="1"/>
      </rPr>
      <t>(1)</t>
    </r>
  </si>
  <si>
    <t>          Kanun Numarası             : 6245</t>
  </si>
  <si>
    <t>          Kabul Tarihi                    : 10/2/1954</t>
  </si>
  <si>
    <t>          Yayımlandığı R.Gazete   : Tarih : 18/2/1954   Sayı : 8637</t>
  </si>
  <si>
    <t>          Yayımlandığı Düstur       : Tertip : 3   Cilt : 35   Sayfa : 321</t>
  </si>
  <si>
    <t>                                                                     BÖLÜM III</t>
  </si>
  <si>
    <t>                                                                     Aile Masrafı</t>
  </si>
  <si>
    <t>             Aile masrafının miktarı:</t>
  </si>
  <si>
    <r>
      <t xml:space="preserve">             </t>
    </r>
    <r>
      <rPr>
        <b/>
        <sz val="9"/>
        <rFont val="Times New Roman"/>
        <family val="1"/>
      </rPr>
      <t>Madde 44 – (Değişik: 11/12/1981 - 2562/18 md.)</t>
    </r>
  </si>
  <si>
    <t>             Aile masrafı, aile fertlerinden her biri için memur veya hizmetlilerin bu Kanuna göre müstehak oldukları taşıt ücreti ile gündeliklerinden oluşur.</t>
  </si>
  <si>
    <t>             Ancak, özel taşıt kiralanması suretiyle gidilmesi zorunlu olan yerlere memur veya hizmetli ile birlikte seyahat eden aile fertleri için ayrıca taşıt ücreti ödenmez.</t>
  </si>
  <si>
    <t>                                                                     BÖLÜM IV</t>
  </si>
  <si>
    <t>                                                            Yer Değiştirme Masrafı</t>
  </si>
  <si>
    <t>             Yurtiçinden yer değiştirme masrafı:</t>
  </si>
  <si>
    <r>
      <t xml:space="preserve">             </t>
    </r>
    <r>
      <rPr>
        <b/>
        <sz val="9"/>
        <rFont val="Times New Roman"/>
        <family val="1"/>
      </rPr>
      <t>Madde 45 – (Değişik: 11/12/1981 - 2562/19 md.)</t>
    </r>
  </si>
  <si>
    <t>             Yurtiçinde yer değiştirme masrafı memur veya hizmetlinin;</t>
  </si>
  <si>
    <t>             Olarak hesaplanır.</t>
  </si>
  <si>
    <r>
      <t xml:space="preserve">             (…) </t>
    </r>
    <r>
      <rPr>
        <vertAlign val="superscript"/>
        <sz val="9"/>
        <rFont val="Times New Roman"/>
        <family val="1"/>
      </rPr>
      <t>(1)</t>
    </r>
    <r>
      <rPr>
        <sz val="9"/>
        <rFont val="Times New Roman"/>
        <family val="1"/>
      </rPr>
      <t xml:space="preserve"> 13, 15, 16 ve 17 nci maddelerde yazılı olup aile fertlerinin memur veya hizmetli ile birlikte olmaksızın başka bir mahalle gitmeleri veya bu mahalden dönüşleri dolayısıyla harcırah verilmesi kabul edilen hallerde, aile fertlerine verilecek yer değiştirme masrafı, bunlardan birisinin memur veya hizmetli olarak nazarı itibara alınması suretiyle hesaplanır.</t>
    </r>
  </si>
  <si>
    <t>             Yurtdışı yer değiştirme masrafı:</t>
  </si>
  <si>
    <r>
      <t xml:space="preserve">             </t>
    </r>
    <r>
      <rPr>
        <b/>
        <sz val="9"/>
        <rFont val="Times New Roman"/>
        <family val="1"/>
      </rPr>
      <t>Madde 46 – (Değişik: 11/12/1981 - 2562/20 md.)</t>
    </r>
  </si>
  <si>
    <t>             Yurtdışı yer değiştirme masrafı memur veya hizmetlinin;</t>
  </si>
  <si>
    <t>             a. Kendisi için yurtdışı gündeliğinin yirmi katı,</t>
  </si>
  <si>
    <t>             b. Harcıraha müstehak aile fertlerinin her biri için yurtdışı gündeliğinin sekiz katı (Bu miktar yurtdışı gündeliğinin otuziki katını aşamaz),</t>
  </si>
  <si>
    <t>             c. Her kilometre veya denizmili başına yalnız kendisi için yurtdışı gündeliğinin binde yedisi,</t>
  </si>
  <si>
    <r>
      <t xml:space="preserve">             </t>
    </r>
    <r>
      <rPr>
        <b/>
        <sz val="9"/>
        <rFont val="Times New Roman"/>
        <family val="1"/>
      </rPr>
      <t>(Mülga ikinci fıkra: 1/7/2006-5538/2 md.)</t>
    </r>
  </si>
  <si>
    <t>(1) Bu arada yer alan "11,“ ibaresi, 21/4/2005 tarihli  ve 5335 sayılı Kanunun 4 üncü maddesiyle madde metninden çıkartılmıştır.</t>
  </si>
  <si>
    <r>
      <t xml:space="preserve">             </t>
    </r>
    <r>
      <rPr>
        <b/>
        <sz val="9"/>
        <rFont val="Times New Roman"/>
        <family val="1"/>
      </rPr>
      <t xml:space="preserve">(Ek: 16/6/1983 - 2851/5 md.) </t>
    </r>
    <r>
      <rPr>
        <sz val="9"/>
        <rFont val="Times New Roman"/>
        <family val="1"/>
      </rPr>
      <t>Yabancı ülkelerden dönüşlerde, yer değiştirme masrafının yukarıdaki (c) bendine göre verilecek kısmı, aynı şehirde ikamet eden her ikisi de memur veya hizmetli olan eşlerden yalnız birisi için hesaplanıp ödenir.</t>
    </r>
    <r>
      <rPr>
        <vertAlign val="superscript"/>
        <sz val="9"/>
        <rFont val="Times New Roman"/>
        <family val="1"/>
      </rPr>
      <t>(1)</t>
    </r>
  </si>
  <si>
    <t>             Hesaba esas tutulacak kilometre veya denizmili:</t>
  </si>
  <si>
    <r>
      <t xml:space="preserve">             </t>
    </r>
    <r>
      <rPr>
        <b/>
        <sz val="9"/>
        <rFont val="Times New Roman"/>
        <family val="1"/>
      </rPr>
      <t>Madde 47 – (Değişik: 11/12/1981 - 2562/21 md.)</t>
    </r>
  </si>
  <si>
    <t>             a. Yurtiçinde, iki mahal arasında mutat olan, gidip gelmeye elverişli en kısa kara ve deniz yolu,</t>
  </si>
  <si>
    <t>             b. Yurtdışında, ülkeler ve bölgelerine göre, Dışişleri ve Ulaştırma Bakanlıklarının görüşü alındıktan sonra Maliye Bakanlığının teklifi üzerine Bakanlar Kurulu tarafından belirlenecek mesafeler,</t>
  </si>
  <si>
    <t>             Esas tutularak bulunur.</t>
  </si>
  <si>
    <t>             (Ek: 16/6/1983 - 2851/4 md.) Bu maddeye göre harcıraha müstehak memur veya hizmetlinin eski görev mahallinden yeni görev mahalline atanan memur veya hizmetli eşine (c) bendi uyarınca hesaplanacak miktarın yarısı ödenir.</t>
  </si>
  <si>
    <r>
      <t xml:space="preserve">             a. Kendisi için yurtiçi gündeliğinin </t>
    </r>
    <r>
      <rPr>
        <sz val="9"/>
        <color indexed="10"/>
        <rFont val="Times New Roman"/>
        <family val="1"/>
      </rPr>
      <t>yirmi katı,</t>
    </r>
  </si>
  <si>
    <r>
      <t xml:space="preserve">             b. Harcıraha müstehak aile fertlerinin her biri için yurtiçi gündeliğinin on katı (Bu miktar yurtiçi gündeliğinin </t>
    </r>
    <r>
      <rPr>
        <sz val="9"/>
        <color indexed="10"/>
        <rFont val="Times New Roman"/>
        <family val="1"/>
      </rPr>
      <t>kırk katını aşamaz)</t>
    </r>
    <r>
      <rPr>
        <sz val="9"/>
        <rFont val="Times New Roman"/>
        <family val="1"/>
      </rPr>
      <t>,</t>
    </r>
  </si>
  <si>
    <r>
      <t xml:space="preserve">             c. Her kilometre veya denizmili başına, yalnız kendisi için </t>
    </r>
    <r>
      <rPr>
        <sz val="9"/>
        <color indexed="10"/>
        <rFont val="Times New Roman"/>
        <family val="1"/>
      </rPr>
      <t>yurtiçi gündeliğinin yüzde beşi,</t>
    </r>
  </si>
  <si>
    <r>
      <t xml:space="preserve">             Yer değiştirme mesrafının hesabında dikkate alınacak </t>
    </r>
    <r>
      <rPr>
        <sz val="9"/>
        <color indexed="10"/>
        <rFont val="Times New Roman"/>
        <family val="1"/>
      </rPr>
      <t>kilometre</t>
    </r>
    <r>
      <rPr>
        <sz val="9"/>
        <rFont val="Times New Roman"/>
        <family val="1"/>
      </rPr>
      <t xml:space="preserve"> veya denizmili,</t>
    </r>
  </si>
  <si>
    <t>TL</t>
  </si>
  <si>
    <t>Kr</t>
  </si>
  <si>
    <t>Gerçekleştirme Görevlisi*</t>
  </si>
  <si>
    <t>Copyright© Behçet YAYIKÇI</t>
  </si>
  <si>
    <t>TL / Yabancı Para</t>
  </si>
  <si>
    <t xml:space="preserve">Gider Kodları  </t>
  </si>
  <si>
    <t>Kontrol edilmiş ve uygun görülmüştür.</t>
  </si>
  <si>
    <t>MERKEZİ YÖNETİM BÜTÇE KANUNU H CETVELİ</t>
  </si>
  <si>
    <t>IBAN Numarası</t>
  </si>
  <si>
    <t>Grup Adı/Bağlı olduğu genel müdürlük</t>
  </si>
  <si>
    <t>Gerçekleştirme Görevlisi: :</t>
  </si>
  <si>
    <t>T.C./ Vergi Kimlik No</t>
  </si>
  <si>
    <t>PERSONEL NAKİL BİLDİRİMİ</t>
  </si>
  <si>
    <t>Sicil Numarası</t>
  </si>
  <si>
    <t>Kurum :</t>
  </si>
  <si>
    <t>Emekli:</t>
  </si>
  <si>
    <t>Görev Unvanı</t>
  </si>
  <si>
    <t>Eski    :</t>
  </si>
  <si>
    <t>Yeni   :</t>
  </si>
  <si>
    <t>Derece ve Kademesi</t>
  </si>
  <si>
    <t>Tebliğ Tarihi:</t>
  </si>
  <si>
    <t>Öğrenim Durumu</t>
  </si>
  <si>
    <t>Yıllık İzin Durumu</t>
  </si>
  <si>
    <t>Kıdem Aylığına Esas Hizmet Süresi</t>
  </si>
  <si>
    <t>Yıl</t>
  </si>
  <si>
    <t xml:space="preserve">Yeni Görev Yerinde Aylığa Hak Kazandığı Tarih </t>
  </si>
  <si>
    <t>15 Gün İçinde Hareket Etmediği Takdirde Gecikme Nedeni</t>
  </si>
  <si>
    <t>Süregelen Gelir Vergisi Matrah Toplamı</t>
  </si>
  <si>
    <t>Giyecek Yardımı Alıp Almadığı, Almışsa miktarı,miadı</t>
  </si>
  <si>
    <t>Borçlu İse Borçlarına Ait Bilgiler</t>
  </si>
  <si>
    <t>Almış Olduğu Sağlık Raporlarının Yıl İçindeki Toplam Süresi (Heyet Raporu Hariç)</t>
  </si>
  <si>
    <t>Yabancı Dil Tazminatından Yararlanıp Yararlanmadığı Yararlanıyorsa Grubu</t>
  </si>
  <si>
    <t>Mutemet</t>
  </si>
  <si>
    <t>Birim Amiri</t>
  </si>
  <si>
    <t>Adı-Soyadı :.</t>
  </si>
  <si>
    <t xml:space="preserve">Unvanı      </t>
  </si>
  <si>
    <t>İmzası      :.</t>
  </si>
  <si>
    <t>M.Y.H.B.Y. Örnek No: 10</t>
  </si>
  <si>
    <t>Birim Adı :</t>
  </si>
  <si>
    <t>İnsan Kaynakları Birim Yet.</t>
  </si>
  <si>
    <t xml:space="preserve">Şahsi ve Aile Yolluğunu Alıp Almadığı, Almışsa Tutarı </t>
  </si>
  <si>
    <t>Birim Amiri (Bordro) :</t>
  </si>
  <si>
    <t>Görev Yeri
(İl-İlçe Okul/Kurum adı)</t>
  </si>
  <si>
    <t>Say2000i programındaki kayıtlar esas alınacaktır.</t>
  </si>
  <si>
    <t>Bağlı Olunan Genel Müdürlük :</t>
  </si>
  <si>
    <t>Düzenleyen (Bordro):</t>
  </si>
  <si>
    <t>................................</t>
  </si>
  <si>
    <t>.............................................</t>
  </si>
  <si>
    <t>................................................</t>
  </si>
  <si>
    <t>……………………..</t>
  </si>
  <si>
    <t>Yeni :</t>
  </si>
  <si>
    <t>İnsan kaynakları birim Yet:</t>
  </si>
  <si>
    <t>Aile Durumu</t>
  </si>
  <si>
    <t>Bildirim Sahibi</t>
  </si>
  <si>
    <t>(İmza)</t>
  </si>
  <si>
    <t>Aylık Kadro Derecesi ve Ek Göstergesi</t>
  </si>
  <si>
    <t>Damga Vergisi Kodu :</t>
  </si>
  <si>
    <t>Hesap Kodu : :</t>
  </si>
  <si>
    <t>Ekonomik Ay Kodu</t>
  </si>
  <si>
    <t>Damga Vergisi</t>
  </si>
  <si>
    <t>325 Hesap Kodu</t>
  </si>
  <si>
    <t>5</t>
  </si>
  <si>
    <t>1</t>
  </si>
  <si>
    <t>Damga V. Oranı :</t>
  </si>
  <si>
    <t>SGY Bildirimi (Ör:28)</t>
  </si>
  <si>
    <t>Atama Onayı / Kararname</t>
  </si>
  <si>
    <t>Mesafe Cetveli (Rayiç Belgesi)</t>
  </si>
  <si>
    <t>Personel No (Say2000i)</t>
  </si>
  <si>
    <t>1.paraf yetkilisi? :</t>
  </si>
  <si>
    <t>2.paraf yetkilisi? :</t>
  </si>
  <si>
    <t>MEMUR ve YOL  BİLGİLERİ</t>
  </si>
  <si>
    <t>Öğrenim Durumu :</t>
  </si>
  <si>
    <t>Yeni Görev  Yerindeki Ay.Hak.Kaz.Tarih:</t>
  </si>
  <si>
    <t>Almıyor.</t>
  </si>
  <si>
    <t>Yıllık İzin Durumu :</t>
  </si>
  <si>
    <t>Borcu Yoktur</t>
  </si>
  <si>
    <t>T.C.Kimlik No :</t>
  </si>
  <si>
    <t>Emekli Sicil No:</t>
  </si>
  <si>
    <t>Adı Ve Soyadı</t>
  </si>
  <si>
    <t>Kadro Derecesi</t>
  </si>
  <si>
    <t>Kademesi</t>
  </si>
  <si>
    <t>Ek Göstergesi</t>
  </si>
  <si>
    <t>Atanma Tarihi :</t>
  </si>
  <si>
    <t>Mesafe (Km) :</t>
  </si>
  <si>
    <t>Bir Kişilik Rayiç (Bilet)? :</t>
  </si>
  <si>
    <t>Banka - Şube Adı</t>
  </si>
  <si>
    <t>Banka Iban Numarası</t>
  </si>
  <si>
    <t>Bağlı Old. Vergi Dairesi :</t>
  </si>
  <si>
    <t>Yolluk Yapılış Tarihi</t>
  </si>
  <si>
    <t>Medeni Hali :</t>
  </si>
  <si>
    <t>Yer Değiştirme %' Si</t>
  </si>
  <si>
    <t>Giyecek Yard. Alıp Almadığı-Tutarı :</t>
  </si>
  <si>
    <t>Borçlu İse Borçlarına Ait Bilgiler :</t>
  </si>
  <si>
    <t>Yıl İçinde Aldığı Rapor Süresi :</t>
  </si>
  <si>
    <t>             Hilafı hakikat beyanname verenler:</t>
  </si>
  <si>
    <r>
      <t xml:space="preserve">             </t>
    </r>
    <r>
      <rPr>
        <b/>
        <sz val="9"/>
        <rFont val="Times"/>
        <family val="1"/>
      </rPr>
      <t xml:space="preserve">Madde 60 – </t>
    </r>
    <r>
      <rPr>
        <sz val="9"/>
        <rFont val="Times"/>
        <family val="1"/>
      </rPr>
      <t>Bu kanuna göre tahakkuk edecek, istihkakın miktarını artıracak şekilde-maddi hatalar hariç-hilafı hakikat beyanname verenler hakkında, mensup oldukları kurumların inzibat, memurin, müdürler komisyonları gibi salahiyetli heyet ve makamlarının kararı ile ve işlenen suçun mahiyet ve şümülüne göre rütbe veya sınıf tenzili veya ihraç cezalarından her hangi biri tatbik olunur ve bu gibilerin bu suretle aldıkları fazla harcırah, Devlet özel idare ve belediyelerce Amme Alacaklarının Tahsil Usulü Kanununa göre ve bu kanuna tabi diğer kurumlarca da umumi hükümlere tevfikan tahsil olunur.</t>
    </r>
  </si>
  <si>
    <t>             Suçlu hakkında idarece ittihaz olunan inzıbati kararlar cezai takibata mani olmayıp bu gibiler hakkında ayrıca hukuku amme davası ikame ve kanuni takibat icra olunur.</t>
  </si>
  <si>
    <t>AÇIKLAMALAR :</t>
  </si>
  <si>
    <t>AÇIKLAMALAR</t>
  </si>
  <si>
    <t>Avans aldı mı? :</t>
  </si>
  <si>
    <t>Atandığı Görev Yeri (İl-İlçe-Okul/kurum):</t>
  </si>
  <si>
    <t>Tahakkuk  Sebebi (Hesap ayrıntı adı) :</t>
  </si>
  <si>
    <t>Mesafe (km)</t>
  </si>
  <si>
    <t>Sabit Unsur (Kat Yevmiye)</t>
  </si>
  <si>
    <t>Unvanı :</t>
  </si>
  <si>
    <t>Yer Değiştirme Gideri</t>
  </si>
  <si>
    <t>Yer Değiştirme %' si</t>
  </si>
  <si>
    <t>Kat Yevmiye</t>
  </si>
  <si>
    <t>Yolluk Türü</t>
  </si>
  <si>
    <t>Önce Avans Almışsa Aldığı Muhasebe Birimi ve Tarihi</t>
  </si>
  <si>
    <t>Sıra No</t>
  </si>
  <si>
    <t>Adı ve Soyadı</t>
  </si>
  <si>
    <t xml:space="preserve"> Adı Soyadı :</t>
  </si>
  <si>
    <t>İmzası :</t>
  </si>
  <si>
    <t>Mesafe Km/Mil</t>
  </si>
  <si>
    <t>Toplam Tutar</t>
  </si>
  <si>
    <t xml:space="preserve">           (Mühür)</t>
  </si>
  <si>
    <t>YER DEĞİŞTİRME GİDERİ</t>
  </si>
  <si>
    <r>
      <t xml:space="preserve">Programın çalışabilmesi için programı kapatıp herhangi bir EXCEL dosyası açınız. </t>
    </r>
    <r>
      <rPr>
        <b/>
        <sz val="10"/>
        <color indexed="10"/>
        <rFont val="Arial"/>
        <family val="2"/>
      </rPr>
      <t>ARAÇLAR/MAKRO/GÜVENLİK</t>
    </r>
    <r>
      <rPr>
        <sz val="10"/>
        <rFont val="Arial"/>
        <family val="2"/>
      </rPr>
      <t xml:space="preserve"> 
menüsünden                                     kaydedip çıkınız. PROGRAMI yeniden açınız.Açılışta gelen </t>
    </r>
    <r>
      <rPr>
        <sz val="10"/>
        <color indexed="10"/>
        <rFont val="Arial"/>
        <family val="2"/>
      </rPr>
      <t>Güvenlik Uyarısı</t>
    </r>
    <r>
      <rPr>
        <sz val="10"/>
        <rFont val="Arial"/>
        <family val="2"/>
      </rPr>
      <t>nda  "</t>
    </r>
    <r>
      <rPr>
        <sz val="10"/>
        <color indexed="10"/>
        <rFont val="Arial"/>
        <family val="2"/>
      </rPr>
      <t>Makroları etkinleştir</t>
    </r>
    <r>
      <rPr>
        <sz val="10"/>
        <rFont val="Arial"/>
        <family val="2"/>
      </rPr>
      <t>" i seçiniz." Not: Düşük " ü seçerseniz bu uyarı hiç gelmez.</t>
    </r>
  </si>
  <si>
    <t>Saymanlık Adı :</t>
  </si>
  <si>
    <t>Yıllık Yasal Faiz Oranı :</t>
  </si>
  <si>
    <t>Faiz Gün Sayısı :</t>
  </si>
  <si>
    <t>FAİZ HESAPLANACAK MI?</t>
  </si>
  <si>
    <t>Taşıtın Çeşidi ve Mevki</t>
  </si>
  <si>
    <t>Süregelen Gelir V. Matrah tutarı :</t>
  </si>
  <si>
    <t>Sürüm No:</t>
  </si>
  <si>
    <t>Bilet Ücreti</t>
  </si>
  <si>
    <t>Nakit Talep ve Tahsisleri Hesabı</t>
  </si>
  <si>
    <t>Kendisi</t>
  </si>
  <si>
    <t>Yararlanmıyor</t>
  </si>
  <si>
    <t>Dil Taz. Yararlanıyor mu?</t>
  </si>
  <si>
    <t>Eski Görevinden Ayrılış / Başlayış Tarihi</t>
  </si>
  <si>
    <t>Başlama Tarihi :</t>
  </si>
  <si>
    <t>(En son)</t>
  </si>
  <si>
    <t>İlişik kesme tarihi :</t>
  </si>
  <si>
    <t>YOLLUK  EKLERİ</t>
  </si>
  <si>
    <t>Başlama /İlişik kesme Yazısı</t>
  </si>
  <si>
    <t>'u  gösterir bildirimdir.</t>
  </si>
  <si>
    <t xml:space="preserve">               YURTİÇİ / YURTDIŞI SÜREKLİ GÖREV YOLLUĞU BİLDİRİMİ</t>
  </si>
  <si>
    <t>T.C.Kimlik No</t>
  </si>
  <si>
    <t>Nereden nereye gidildiği
(İl den- il e )</t>
  </si>
  <si>
    <t>15 gün içinde hareket edip etmediği.</t>
  </si>
  <si>
    <t>Etmiştir</t>
  </si>
  <si>
    <t>Atandığı il :</t>
  </si>
  <si>
    <t>HAYIR</t>
  </si>
  <si>
    <t>Ek-1</t>
  </si>
  <si>
    <t>HARCAMA TALİMATI</t>
  </si>
  <si>
    <t>Sayı:</t>
  </si>
  <si>
    <t xml:space="preserve">Harcama talebinde bulunan birim: </t>
  </si>
  <si>
    <t>Gerekçesi ve hukuki dayanağı</t>
  </si>
  <si>
    <t>Miktarı</t>
  </si>
  <si>
    <t>Gerçekleştirme süresi</t>
  </si>
  <si>
    <t>Gerçekleştirme usulü</t>
  </si>
  <si>
    <t>Tutarı veya belirlenmişse yaklaşık bedeli</t>
  </si>
  <si>
    <t>Kullanılabilir ödenek tutarı</t>
  </si>
  <si>
    <t>Ödeneğin bütçe tertibi</t>
  </si>
  <si>
    <t>Gerçekleştirme görevlileri</t>
  </si>
  <si>
    <t>O L U R</t>
  </si>
  <si>
    <t>*Bu sütun, yönetim kurulu, komisyon veya komite kararlarıyla yapılan harcamalarda  kurul, komisyon, komite üyelerinin imzalarını kapsayacak şekilde düzenlenecektir.</t>
  </si>
  <si>
    <t>Adı Soyadı :</t>
  </si>
  <si>
    <t>YAPILACAK HARCAMANIN</t>
  </si>
  <si>
    <t>Konusu / nev'i / niteliği</t>
  </si>
  <si>
    <t>TL.</t>
  </si>
  <si>
    <t>AÇIKLAMA :</t>
  </si>
  <si>
    <t>kurumsal:</t>
  </si>
  <si>
    <t>ekonomik</t>
  </si>
  <si>
    <t>koddan</t>
  </si>
  <si>
    <t>Teklif  Eden Yetkilinin</t>
  </si>
  <si>
    <t>Harcama Yetkilisi *</t>
  </si>
  <si>
    <t>İmzası        :</t>
  </si>
  <si>
    <t>……………………………</t>
  </si>
  <si>
    <t>Ünvanı       :</t>
  </si>
  <si>
    <t>Yerleşim Yeri :</t>
  </si>
  <si>
    <t>Personel</t>
  </si>
  <si>
    <t xml:space="preserve"> İlgilinin hesabına aktarılarak ödeme</t>
  </si>
  <si>
    <t>Yukarıda belirtilen harcamanın yaptırılması uygun olup</t>
  </si>
  <si>
    <t>Mali Alacak Dilekçesi</t>
  </si>
  <si>
    <r>
      <t>SSK</t>
    </r>
    <r>
      <rPr>
        <b/>
        <sz val="10"/>
        <color indexed="18"/>
        <rFont val="Arial"/>
        <family val="2"/>
      </rPr>
      <t xml:space="preserve"> / Kurum Sicil No:</t>
    </r>
  </si>
  <si>
    <t>Söz konusu ödeneğin tahakkuk ettirilmesi uygun görülmüştür.</t>
  </si>
  <si>
    <t xml:space="preserve"> arz olunur.</t>
  </si>
  <si>
    <t xml:space="preserve"> ödenmesi hususu olurlarınıza</t>
  </si>
  <si>
    <t xml:space="preserve">BABA ADI                            </t>
  </si>
  <si>
    <t>Özü :</t>
  </si>
  <si>
    <t>(Tahakkuk ve Ödeme Birimi)</t>
  </si>
  <si>
    <t xml:space="preserve">                  Gereğinin yapılmasını arz ederim.   …/…./20</t>
  </si>
  <si>
    <t>İmza :</t>
  </si>
  <si>
    <t>………………………….</t>
  </si>
  <si>
    <t>IBAN NO:</t>
  </si>
  <si>
    <t>MALİ ALACAK DİLEKÇESİ</t>
  </si>
  <si>
    <t>15 Gün mehil müddeti var mı?</t>
  </si>
  <si>
    <t>(    )</t>
  </si>
  <si>
    <t xml:space="preserve">MEMURİYETE BAŞLAMA TARİHİ  :   </t>
  </si>
  <si>
    <t xml:space="preserve">ÜNVANI                                  </t>
  </si>
  <si>
    <t xml:space="preserve">ADI  SOYADI                        </t>
  </si>
  <si>
    <t xml:space="preserve">MEMLEKETİ                        </t>
  </si>
  <si>
    <t xml:space="preserve">DOĞUM TARİHİ                 </t>
  </si>
  <si>
    <t xml:space="preserve">T.C. KİMLİK NO                </t>
  </si>
  <si>
    <t xml:space="preserve">GÖREVİ  (Görev yeri)                               </t>
  </si>
  <si>
    <t>EKLER:</t>
  </si>
  <si>
    <t>Görev Yeri Belgesi (Eş) ( 1 sayfa)</t>
  </si>
  <si>
    <t>Rayiç Belgesi (1 Sayfa)</t>
  </si>
  <si>
    <t>(imza-mühür)</t>
  </si>
  <si>
    <t>BANKA ADI:</t>
  </si>
  <si>
    <t>Terhis Belgesi (1 sayfa)</t>
  </si>
  <si>
    <t>Emeklilik Onayı/Terhis Belgesi</t>
  </si>
  <si>
    <t>Brüt</t>
  </si>
  <si>
    <t>Atandığı Görev Unvanı :</t>
  </si>
  <si>
    <t>Okul Müdürü</t>
  </si>
  <si>
    <t>Kadro D/K' ne göre Gündeliği:</t>
  </si>
  <si>
    <t>Görevli olduğu okul/kurum (İl-ilçe-okul/kurum):</t>
  </si>
  <si>
    <t>Görevli olduğu İl adı :</t>
  </si>
  <si>
    <t>Üyesi olduğu Sendika Adı :</t>
  </si>
  <si>
    <t>Kıdemi (Hizmet Yılı) (Rakamla) :</t>
  </si>
  <si>
    <r>
      <t xml:space="preserve">YUKARIDA </t>
    </r>
    <r>
      <rPr>
        <b/>
        <sz val="10"/>
        <color indexed="10"/>
        <rFont val="Arial Tur"/>
        <family val="0"/>
      </rPr>
      <t>AÇIKLAMALAR</t>
    </r>
    <r>
      <rPr>
        <sz val="10"/>
        <rFont val="Arial Tur"/>
        <family val="0"/>
      </rPr>
      <t xml:space="preserve"> KISMINA, PERSONELİN TERFİ TARİHİ, VARSA SAKATLIK İNDİRİMİ,ÖZEL SİGORTA, ÖĞRETİM YILINA HAZIRLIK ÖDENEĞİ ALIP ALMADIĞI VB..DİĞER BİLGİLER</t>
    </r>
  </si>
  <si>
    <t>Say2000i Personel No :</t>
  </si>
  <si>
    <t>Bayan eşin dilekçesinde %5 talebi yer alsın mı?</t>
  </si>
  <si>
    <t xml:space="preserve">SİCİL NO / SSK NO                           </t>
  </si>
  <si>
    <t>1-6245 Sayılı Harcırah Kanunu,
2-Merkezi Yönetim Harcama Belgeleri Yönetmeliği,
3-Mali Yılı Merkezi Yönetim Bütçe Kanunu,
4-375 Sayılı Kanun Hükmünde Kararname (1-D md.)</t>
  </si>
  <si>
    <t>MİLLİ EĞİTİM BAKANLIĞI</t>
  </si>
  <si>
    <t>Okul/kurum Birim Kodu :</t>
  </si>
  <si>
    <t>Millî Eğitim Birim Kodu :</t>
  </si>
  <si>
    <t>Bay eşin görev yeri sabitse EVET seçiniz.</t>
  </si>
  <si>
    <t xml:space="preserve">     /       /</t>
  </si>
  <si>
    <t>MEM Yetkilileri :</t>
  </si>
  <si>
    <t>Okul/Kurum Yetkilileri :</t>
  </si>
  <si>
    <t>Maliye Yetkilileri :</t>
  </si>
  <si>
    <t>HYS SEÇİLEN KURUM:</t>
  </si>
  <si>
    <t>13-1-0-62-290 (ilçeler 285)</t>
  </si>
  <si>
    <t>HARCAMA YÖNETİM SİSTEMİNE GİRİŞ İŞLEMLERİ</t>
  </si>
  <si>
    <t>Alacaklı  TCKN</t>
  </si>
  <si>
    <t>Banka</t>
  </si>
  <si>
    <t>HARCAMA (BRÜT)</t>
  </si>
  <si>
    <t xml:space="preserve">İŞLEM TİPİ : </t>
  </si>
  <si>
    <t>1-Harcama</t>
  </si>
  <si>
    <t>Detay kayıt ekle</t>
  </si>
  <si>
    <t>Açılır listeden seçilecek kod</t>
  </si>
  <si>
    <t>Harcama Tipi :</t>
  </si>
  <si>
    <t>630-3.0.0.0</t>
  </si>
  <si>
    <t>Fonksiyon</t>
  </si>
  <si>
    <t>9.9.9.5</t>
  </si>
  <si>
    <t>Harcama Türü</t>
  </si>
  <si>
    <t>630-3.3.2.1</t>
  </si>
  <si>
    <t>(sürekli Görev Yolluğu)</t>
  </si>
  <si>
    <t>Tutar  (brüt)</t>
  </si>
  <si>
    <t>Bütçe Yansıması</t>
  </si>
  <si>
    <t>830-3.3.2.1</t>
  </si>
  <si>
    <t>DAMGA VERGİSİ</t>
  </si>
  <si>
    <t xml:space="preserve">İŞLEM TİPİ :     </t>
  </si>
  <si>
    <t>4-Kesinti</t>
  </si>
  <si>
    <t>600-Hesap</t>
  </si>
  <si>
    <t>Kesinti Tipi</t>
  </si>
  <si>
    <t>600-1.5.1.1</t>
  </si>
  <si>
    <t>800-1.5.1.1</t>
  </si>
  <si>
    <t>Tutar  (DV)</t>
  </si>
  <si>
    <t>ELE GEÇEN</t>
  </si>
  <si>
    <t xml:space="preserve">İŞLEM TİPİ :      </t>
  </si>
  <si>
    <t>325-Hesap</t>
  </si>
  <si>
    <t>Hesap tipi</t>
  </si>
  <si>
    <t>325-0.0.0.0</t>
  </si>
  <si>
    <t>Tutar  (NET)</t>
  </si>
  <si>
    <t>Ödeme Belgesi Oluştur&gt;Ödeme Belgesi Dök&gt;Muhasebe Birimine Gönder</t>
  </si>
  <si>
    <t>(3 adet çıktı)</t>
  </si>
  <si>
    <t>Açıklama :…….'nın Süreklii Görev Yolluğu</t>
  </si>
  <si>
    <t>Millî Eğitim Müdürlüğü</t>
  </si>
  <si>
    <t>13</t>
  </si>
  <si>
    <t>00</t>
  </si>
  <si>
    <t>62</t>
  </si>
  <si>
    <t>Okul Öncesi ve İlköğretim Okulları</t>
  </si>
  <si>
    <t>31</t>
  </si>
  <si>
    <t>Genel Ortaöğretim Okulları</t>
  </si>
  <si>
    <t>32</t>
  </si>
  <si>
    <t>Mesleki ve Teknik Okullar</t>
  </si>
  <si>
    <t>33</t>
  </si>
  <si>
    <t>Din Öğretimi Okulları</t>
  </si>
  <si>
    <t>37</t>
  </si>
  <si>
    <t>Hayatboyu Öğrenme ve Halk Eğitim</t>
  </si>
  <si>
    <t>38</t>
  </si>
  <si>
    <t>Özel Eğitim Okul ve Kurumları</t>
  </si>
  <si>
    <t>43</t>
  </si>
  <si>
    <t>Eğitim Fakültesi</t>
  </si>
  <si>
    <t>Gün Sayısı (1 yazınız)</t>
  </si>
  <si>
    <t>3  gün</t>
  </si>
  <si>
    <t>(Yerleşim yeri seçimine göre değişir)</t>
  </si>
  <si>
    <t>Sendika Üye No :</t>
  </si>
  <si>
    <t>Üye No:</t>
  </si>
  <si>
    <t>Üye Olduğu Sendika Adı ve Üye No</t>
  </si>
  <si>
    <t>Sürekli Görev yolluğu</t>
  </si>
  <si>
    <t>Kararname/Emeklilik Onayı ( 1 sayfa)</t>
  </si>
  <si>
    <t>ÖDEME BELGESİ VE EKİ BELGELER TESLİM TESELLÜM TUTANAĞI</t>
  </si>
  <si>
    <t>Harcama Biriminin Kurumsal Kodu</t>
  </si>
  <si>
    <t xml:space="preserve">Muhasebe Birimi </t>
  </si>
  <si>
    <t>Dairesi</t>
  </si>
  <si>
    <t>Düzenleme Tarihi</t>
  </si>
  <si>
    <t>Form Sıra No</t>
  </si>
  <si>
    <t>Torba Numarası***</t>
  </si>
  <si>
    <t>Ödeme Belgesi</t>
  </si>
  <si>
    <t>Eki Belge</t>
  </si>
  <si>
    <t>Alacaklı</t>
  </si>
  <si>
    <t>Tahakkuk İşlem No</t>
  </si>
  <si>
    <t>Yevmiye Tarihi**</t>
  </si>
  <si>
    <t>Yevmiye No**</t>
  </si>
  <si>
    <t>Türü *</t>
  </si>
  <si>
    <t>Adedi</t>
  </si>
  <si>
    <t>Adı-Soyadı</t>
  </si>
  <si>
    <t>TCK/VKN</t>
  </si>
  <si>
    <t xml:space="preserve">Yukarıda alacaklıları ile alacak tutarları gösterilen toplam </t>
  </si>
  <si>
    <t>Teslim Saati:</t>
  </si>
  <si>
    <t>İmza</t>
  </si>
  <si>
    <t xml:space="preserve">* Merkezi Yönetim Harcama Belgeleri Yönetmeliğindeki belgenin adı yazılacaktır. </t>
  </si>
  <si>
    <t xml:space="preserve">** Bu bölümler muhasebe birimi tarafından muhasebeleştirme işlemi tamamlandıktan sonra doldurulacaktır. </t>
  </si>
  <si>
    <t xml:space="preserve">*** Bu bölüme muhasebeleştirme işlemi tamamlandıktan sonra evrakın konulduğu torba numarası yazılacaktır. </t>
  </si>
  <si>
    <t>Teslim Eden :</t>
  </si>
  <si>
    <t xml:space="preserve">olarak yazdığından, muhasebe yetkilisi tek ise her iki satıra </t>
  </si>
  <si>
    <t>da aynı kişiyi yazınız</t>
  </si>
  <si>
    <t>Bütçe Gideri Tutarı (TL)</t>
  </si>
  <si>
    <t xml:space="preserve">adet tahakkuk evrakı ve ekleri teslim alınmıştır.    </t>
  </si>
  <si>
    <t>Rayiç Belgesi</t>
  </si>
  <si>
    <t>Görev Yeri Belgesi (Eş)</t>
  </si>
  <si>
    <t>Aylık Katsayı :</t>
  </si>
  <si>
    <t>(Sürekli Görev yolluğu)</t>
  </si>
  <si>
    <t>UNVANLAR</t>
  </si>
  <si>
    <t>DERECELER</t>
  </si>
  <si>
    <t>İL MİLLİ EĞİTİM MÜDÜRÜ</t>
  </si>
  <si>
    <t>EKGÖSTERGE</t>
  </si>
  <si>
    <t>-----</t>
  </si>
  <si>
    <t>İLÇE MİLLİ EĞİTİM MÜDÜRÜ</t>
  </si>
  <si>
    <t>İL MİLLİ EĞİTİM MÜDÜR YARDIMCISI</t>
  </si>
  <si>
    <t>ŞUBE MÜDÜRÜ (İl-İlçe Milli Eğitim)</t>
  </si>
  <si>
    <t>TESİS MÜDÜRÜ</t>
  </si>
  <si>
    <t xml:space="preserve">MÜHENDİS
</t>
  </si>
  <si>
    <t xml:space="preserve">TEKNİSYEN
</t>
  </si>
  <si>
    <t xml:space="preserve">TEKNİSYEN-NORMAL-LİSE
</t>
  </si>
  <si>
    <t>TEKNİSYEN YARDIMCISI</t>
  </si>
  <si>
    <t>ŞEF
(Yüksek Okul mezunu)</t>
  </si>
  <si>
    <t>VHKİ-LİSE</t>
  </si>
  <si>
    <t xml:space="preserve">BİLGİSAYAR İŞLETMENİ 
(Üniversite)
</t>
  </si>
  <si>
    <t xml:space="preserve">BİLGİSAYAR İŞLETMENİ
(Lise )
</t>
  </si>
  <si>
    <t xml:space="preserve">VHKİ (Üniversite )
</t>
  </si>
  <si>
    <t>MEMUR (Üniversite )</t>
  </si>
  <si>
    <t>MEMUR VE  DAKTİLOĞRAF (Lise)</t>
  </si>
  <si>
    <t>ŞOFÖR</t>
  </si>
  <si>
    <t>HİZMETLİ-KALORİFERCİ-AŞÇI (Lise)</t>
  </si>
  <si>
    <t>TERZİ</t>
  </si>
  <si>
    <t>BEKÇİ</t>
  </si>
  <si>
    <t>ÖĞRETMEN-1 (Uzman-Baş Öğretmen)</t>
  </si>
  <si>
    <t>AVUKAT</t>
  </si>
  <si>
    <t>USTA ÖĞRETİCİ</t>
  </si>
  <si>
    <t xml:space="preserve">AYNİYAT SAYMANI </t>
  </si>
  <si>
    <t>ŞEF -VE ÖZELLEŞME ŞEF(Lise mezunu)</t>
  </si>
  <si>
    <t>TEKNİKER</t>
  </si>
  <si>
    <t>Mutat Vasıta2</t>
  </si>
  <si>
    <t>BİRİM AMİRİ ;</t>
  </si>
  <si>
    <t>Öğretmen</t>
  </si>
  <si>
    <t>Yurtiçi sürekli görev yolluğu</t>
  </si>
  <si>
    <t>Yoktur</t>
  </si>
  <si>
    <t>dil tazminatı</t>
  </si>
  <si>
    <t>A1-Düzeyinde yararlanıyor</t>
  </si>
  <si>
    <t>A2-Düzeyinde yararlanıyor</t>
  </si>
  <si>
    <t>B-Düzeyinde yararlanıyor</t>
  </si>
  <si>
    <t>C-Düzeyinde yararlanıyor</t>
  </si>
  <si>
    <t>Yolluk alıp almadığı :</t>
  </si>
  <si>
    <t>YEŞİL RENKLİ ALANLARI AÇILIR LİSTEDEN SEÇİNİZ.</t>
  </si>
  <si>
    <t>MAVİ ALANLAR KİLİTLİDİR. BOŞUNA VERİ GİRMEYE UĞRAŞMAYINIZ.</t>
  </si>
  <si>
    <t>MAARİF MÜFETTİŞİ</t>
  </si>
  <si>
    <t>İlçe Milli Eğitim Müdürü</t>
  </si>
  <si>
    <t>Mal Müdürü</t>
  </si>
  <si>
    <t>…</t>
  </si>
  <si>
    <t>….</t>
  </si>
  <si>
    <t xml:space="preserve">Muhasebe/Mal Müdürünü veya Müdür Yardımcısını otomatik </t>
  </si>
  <si>
    <t xml:space="preserve">Maliye  İmza yetki limitine göre Ödeme Emri Belgesinde </t>
  </si>
  <si>
    <t>KBS' DE KAYITLI MATRAH ESAS ALINACAKTIR.</t>
  </si>
  <si>
    <t>Almıştır</t>
  </si>
  <si>
    <t>Akbank Ilgın Şubesi</t>
  </si>
  <si>
    <t>18873640-841.02/</t>
  </si>
  <si>
    <t>5415045</t>
  </si>
  <si>
    <t>Bayram BAŞOĞLU</t>
  </si>
  <si>
    <t>Almadı</t>
  </si>
  <si>
    <t>Evli Eşi Çalışıyor</t>
  </si>
  <si>
    <t>1 Küçük</t>
  </si>
  <si>
    <t>Malatya-Doğanşehir(751413) Doğanşehir Çok Programlı Anadolu Lisesi</t>
  </si>
  <si>
    <t>Malatya</t>
  </si>
  <si>
    <t>6  '/  2</t>
  </si>
  <si>
    <t>Beydağı</t>
  </si>
  <si>
    <t>Konya Ilgın Yorazlar İlkokulu</t>
  </si>
  <si>
    <t>Okul Öncesi ve İlköğretim Okulları-(728743) Mehmet Akif Ersoy Ortaokulu ()</t>
  </si>
  <si>
    <t>NOT: Maliye Bakanlığı Bütçe ve Male Kontrol Genel Müdürlüğünün 06/01/2016 tarhli ve 167sayılı genelgesi ile 2016 yılı yevmiyeleri</t>
  </si>
  <si>
    <t>01/01/2016-31/03/2016 tarihleri için belirlenmiştir.</t>
  </si>
  <si>
    <t>Mehmet Akif Ersoy Ortaokulu</t>
  </si>
  <si>
    <t>Malmüdürlüğü</t>
  </si>
  <si>
    <t>Tokat</t>
  </si>
  <si>
    <t>Erbaa</t>
  </si>
  <si>
    <t>İLÇE</t>
  </si>
  <si>
    <t>aaaaaaaaa</t>
  </si>
  <si>
    <t>bbbbbbbbb</t>
  </si>
  <si>
    <t>cccccccccc</t>
  </si>
  <si>
    <t>kkkkkkkkkkkkkk</t>
  </si>
  <si>
    <t>mmmmmmmm</t>
  </si>
  <si>
    <t>zzzzzzzzzzzzz</t>
  </si>
  <si>
    <t>ttttttttttttttttttttttt</t>
  </si>
  <si>
    <t>Tokat-Malatya</t>
  </si>
  <si>
    <t>Tokat-Erbaa-Mehmet Akif Ersoy Ortaokulu</t>
  </si>
  <si>
    <t>Göreve Başlama Yazısı</t>
  </si>
  <si>
    <t>İlişik kesme Yazısı</t>
  </si>
  <si>
    <t>TR123456789012345678901234</t>
  </si>
  <si>
    <t>Faizli</t>
  </si>
  <si>
    <t>Faiz Başlangıç Tarihi :</t>
  </si>
  <si>
    <t>Faiz Bitiş Tarihi :</t>
  </si>
  <si>
    <t>Gün Sayısı:</t>
  </si>
  <si>
    <t>Yıllık Faiz Oranı:</t>
  </si>
  <si>
    <t>Günlük Faiz Oranı:</t>
  </si>
  <si>
    <t>Matrah Tutarı :</t>
  </si>
  <si>
    <t>Faiz Tutarı:</t>
  </si>
  <si>
    <t>2017-1</t>
  </si>
  <si>
    <t>TCDT NO -Standart Dosya Planı Kodu :</t>
  </si>
  <si>
    <t>2016 yılı Öğretim Yılına Hazırlık Ödeneğini almıştır.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</si>
</sst>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numFmt numFmtId="173" formatCode="000\ 000\ 0000"/>
    <numFmt numFmtId="174" formatCode="dd/mm/yyyy"/>
    <numFmt numFmtId="175" formatCode="_-* #,##0_-;\-* #,##0_-;_-* &quot;-&quot;_-;_-@_-"/>
    <numFmt numFmtId="176" formatCode="yyyy"/>
    <numFmt numFmtId="177" formatCode="mmmm"/>
    <numFmt numFmtId="178" formatCode="&quot;....&quot;mm/yyyy"/>
    <numFmt numFmtId="179" formatCode="0.0"/>
    <numFmt numFmtId="180" formatCode="00\ 000\ 000"/>
    <numFmt numFmtId="181" formatCode="_-* #,##0.00\ [$€-1]_-;\-* #,##0.00\ [$€-1]_-;_-* &quot;-&quot;??\ [$€-1]_-"/>
    <numFmt numFmtId="182" formatCode="\.mm/yyyy"/>
  </numFmts>
  <fonts count="101">
    <font>
      <sz val="10"/>
      <name val="Arial"/>
      <family val="0"/>
    </font>
    <font>
      <sz val="11"/>
      <color indexed="8"/>
      <name val="Calibri"/>
      <family val="2"/>
    </font>
    <font>
      <sz val="10"/>
      <name val="Arial Tur"/>
      <family val="0"/>
    </font>
    <font>
      <b/>
      <sz val="10"/>
      <name val="Arial Tur"/>
      <family val="2"/>
    </font>
    <font>
      <b/>
      <sz val="8"/>
      <name val="Tahoma"/>
      <family val="2"/>
    </font>
    <font>
      <sz val="9"/>
      <name val="Arial Tur"/>
      <family val="2"/>
    </font>
    <font>
      <sz val="8"/>
      <name val="Arial Tur"/>
      <family val="2"/>
    </font>
    <font>
      <b/>
      <sz val="10"/>
      <color indexed="10"/>
      <name val="Arial Tur"/>
      <family val="0"/>
    </font>
    <font>
      <sz val="12"/>
      <name val="Arial Tur"/>
      <family val="2"/>
    </font>
    <font>
      <b/>
      <sz val="10"/>
      <color indexed="10"/>
      <name val="Arial"/>
      <family val="2"/>
    </font>
    <font>
      <b/>
      <sz val="10"/>
      <color indexed="9"/>
      <name val="Arial Tur"/>
      <family val="0"/>
    </font>
    <font>
      <b/>
      <i/>
      <sz val="10"/>
      <name val="Arial Tur"/>
      <family val="0"/>
    </font>
    <font>
      <b/>
      <sz val="12"/>
      <name val="Arial Tur"/>
      <family val="2"/>
    </font>
    <font>
      <sz val="12"/>
      <name val="Times New Roman Tur"/>
      <family val="1"/>
    </font>
    <font>
      <sz val="11"/>
      <name val="Arial Tur"/>
      <family val="2"/>
    </font>
    <font>
      <sz val="11"/>
      <name val="Arial"/>
      <family val="2"/>
    </font>
    <font>
      <b/>
      <sz val="10"/>
      <color indexed="18"/>
      <name val="Arial"/>
      <family val="2"/>
    </font>
    <font>
      <b/>
      <sz val="10"/>
      <color indexed="47"/>
      <name val="Arial"/>
      <family val="2"/>
    </font>
    <font>
      <b/>
      <i/>
      <sz val="9"/>
      <color indexed="9"/>
      <name val="Arial Tur"/>
      <family val="0"/>
    </font>
    <font>
      <sz val="12"/>
      <name val="Arial"/>
      <family val="2"/>
    </font>
    <font>
      <sz val="12"/>
      <color indexed="8"/>
      <name val="Arial"/>
      <family val="2"/>
    </font>
    <font>
      <b/>
      <sz val="12"/>
      <color indexed="8"/>
      <name val="Arial"/>
      <family val="2"/>
    </font>
    <font>
      <b/>
      <sz val="10"/>
      <name val="Arial"/>
      <family val="2"/>
    </font>
    <font>
      <b/>
      <sz val="10"/>
      <color indexed="9"/>
      <name val="Arial"/>
      <family val="2"/>
    </font>
    <font>
      <sz val="12"/>
      <name val="Times New Roman"/>
      <family val="1"/>
    </font>
    <font>
      <b/>
      <sz val="10"/>
      <color indexed="12"/>
      <name val="Arial"/>
      <family val="2"/>
    </font>
    <font>
      <b/>
      <sz val="12"/>
      <name val="Times"/>
      <family val="1"/>
    </font>
    <font>
      <b/>
      <vertAlign val="superscript"/>
      <sz val="12"/>
      <name val="Times"/>
      <family val="1"/>
    </font>
    <font>
      <b/>
      <sz val="11"/>
      <name val="Times"/>
      <family val="1"/>
    </font>
    <font>
      <sz val="9"/>
      <name val="Times New Roman"/>
      <family val="1"/>
    </font>
    <font>
      <i/>
      <sz val="9"/>
      <name val="Times New Roman"/>
      <family val="1"/>
    </font>
    <font>
      <b/>
      <sz val="9"/>
      <name val="Times New Roman"/>
      <family val="1"/>
    </font>
    <font>
      <vertAlign val="superscript"/>
      <sz val="9"/>
      <name val="Times New Roman"/>
      <family val="1"/>
    </font>
    <font>
      <i/>
      <sz val="8"/>
      <name val="Times New Roman"/>
      <family val="1"/>
    </font>
    <font>
      <b/>
      <sz val="9"/>
      <name val="Times"/>
      <family val="1"/>
    </font>
    <font>
      <sz val="9"/>
      <color indexed="10"/>
      <name val="Times New Roman"/>
      <family val="1"/>
    </font>
    <font>
      <b/>
      <sz val="9"/>
      <color indexed="10"/>
      <name val="Times New Roman"/>
      <family val="1"/>
    </font>
    <font>
      <sz val="8"/>
      <name val="Arial"/>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u val="single"/>
      <sz val="12"/>
      <color indexed="8"/>
      <name val="Arial"/>
      <family val="2"/>
    </font>
    <font>
      <sz val="20"/>
      <name val="Courier New Tur"/>
      <family val="3"/>
    </font>
    <font>
      <u val="single"/>
      <sz val="10"/>
      <name val="Arial"/>
      <family val="2"/>
    </font>
    <font>
      <sz val="14"/>
      <color indexed="9"/>
      <name val="Arial Tur"/>
      <family val="0"/>
    </font>
    <font>
      <b/>
      <sz val="12"/>
      <name val="Arial"/>
      <family val="2"/>
    </font>
    <font>
      <sz val="9"/>
      <name val="Times"/>
      <family val="1"/>
    </font>
    <font>
      <b/>
      <i/>
      <sz val="9"/>
      <name val="Times"/>
      <family val="1"/>
    </font>
    <font>
      <sz val="10"/>
      <color indexed="10"/>
      <name val="Arial Tur"/>
      <family val="0"/>
    </font>
    <font>
      <sz val="10"/>
      <color indexed="8"/>
      <name val="Arial"/>
      <family val="2"/>
    </font>
    <font>
      <sz val="10"/>
      <color indexed="10"/>
      <name val="Arial"/>
      <family val="2"/>
    </font>
    <font>
      <b/>
      <sz val="16"/>
      <color indexed="8"/>
      <name val="Arial"/>
      <family val="2"/>
    </font>
    <font>
      <sz val="8"/>
      <color indexed="8"/>
      <name val="Arial"/>
      <family val="2"/>
    </font>
    <font>
      <sz val="9"/>
      <color indexed="8"/>
      <name val="Arial"/>
      <family val="2"/>
    </font>
    <font>
      <sz val="11"/>
      <color indexed="8"/>
      <name val="Arial"/>
      <family val="2"/>
    </font>
    <font>
      <b/>
      <sz val="12"/>
      <color indexed="10"/>
      <name val="Arial Tur"/>
      <family val="2"/>
    </font>
    <font>
      <sz val="14"/>
      <name val="Arial"/>
      <family val="2"/>
    </font>
    <font>
      <sz val="10"/>
      <color indexed="12"/>
      <name val="Arial"/>
      <family val="2"/>
    </font>
    <font>
      <u val="single"/>
      <sz val="12"/>
      <name val="Arial"/>
      <family val="2"/>
    </font>
    <font>
      <sz val="16"/>
      <color indexed="8"/>
      <name val="Arial"/>
      <family val="2"/>
    </font>
    <font>
      <sz val="11"/>
      <name val="Times New Roman"/>
      <family val="1"/>
    </font>
    <font>
      <b/>
      <sz val="11"/>
      <name val="Arial"/>
      <family val="2"/>
    </font>
    <font>
      <b/>
      <sz val="11"/>
      <name val="Times New Roman"/>
      <family val="1"/>
    </font>
    <font>
      <sz val="10"/>
      <name val="Times New Roman"/>
      <family val="1"/>
    </font>
    <font>
      <sz val="11"/>
      <color indexed="8"/>
      <name val="Times New Roman"/>
      <family val="1"/>
    </font>
    <font>
      <u val="single"/>
      <sz val="7.5"/>
      <color indexed="12"/>
      <name val="Arial Tur"/>
      <family val="0"/>
    </font>
    <font>
      <sz val="10"/>
      <name val="Verdana"/>
      <family val="2"/>
    </font>
    <font>
      <b/>
      <sz val="12"/>
      <name val="Times New Roman"/>
      <family val="1"/>
    </font>
    <font>
      <sz val="6"/>
      <name val="Times New Roman"/>
      <family val="1"/>
    </font>
    <font>
      <b/>
      <i/>
      <sz val="10"/>
      <color indexed="9"/>
      <name val="Arial Tur"/>
      <family val="0"/>
    </font>
    <font>
      <sz val="9"/>
      <name val="Tahoma"/>
      <family val="2"/>
    </font>
    <font>
      <b/>
      <sz val="9"/>
      <name val="Tahoma"/>
      <family val="2"/>
    </font>
    <font>
      <sz val="10"/>
      <name val="Calibri"/>
      <family val="2"/>
    </font>
    <font>
      <sz val="9"/>
      <name val="Calibri"/>
      <family val="2"/>
    </font>
    <font>
      <b/>
      <sz val="12"/>
      <color indexed="9"/>
      <name val="Arial"/>
      <family val="2"/>
    </font>
    <font>
      <b/>
      <i/>
      <sz val="14"/>
      <color indexed="12"/>
      <name val="Arial"/>
      <family val="2"/>
    </font>
    <font>
      <sz val="8"/>
      <color indexed="8"/>
      <name val="Tahoma"/>
      <family val="2"/>
    </font>
    <font>
      <b/>
      <sz val="12"/>
      <color indexed="12"/>
      <name val="Arial"/>
      <family val="2"/>
    </font>
    <font>
      <b/>
      <sz val="12"/>
      <color indexed="10"/>
      <name val="Arial"/>
      <family val="2"/>
    </font>
    <font>
      <sz val="8"/>
      <name val="Tahoma"/>
      <family val="2"/>
    </font>
    <font>
      <b/>
      <i/>
      <sz val="10"/>
      <color indexed="8"/>
      <name val="Arial"/>
      <family val="2"/>
    </font>
    <font>
      <b/>
      <sz val="10.5"/>
      <color indexed="10"/>
      <name val="Arial"/>
      <family val="2"/>
    </font>
    <font>
      <b/>
      <sz val="10.5"/>
      <color indexed="8"/>
      <name val="Arial"/>
      <family val="2"/>
    </font>
    <font>
      <b/>
      <sz val="10"/>
      <color indexed="8"/>
      <name val="Arial"/>
      <family val="2"/>
    </font>
    <font>
      <b/>
      <sz val="14"/>
      <color indexed="8"/>
      <name val="Arial"/>
      <family val="2"/>
    </font>
    <font>
      <b/>
      <sz val="16"/>
      <color indexed="9"/>
      <name val="Arial"/>
      <family val="2"/>
    </font>
    <font>
      <b/>
      <sz val="9"/>
      <color indexed="8"/>
      <name val="Arial"/>
      <family val="2"/>
    </font>
    <font>
      <b/>
      <sz val="10"/>
      <color rgb="FFFF0000"/>
      <name val="Arial Tur"/>
      <family val="0"/>
    </font>
    <font>
      <b/>
      <sz val="8"/>
      <name val="Arial"/>
      <family val="2"/>
    </font>
  </fonts>
  <fills count="3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30"/>
        <bgColor indexed="64"/>
      </patternFill>
    </fill>
    <fill>
      <patternFill patternType="solid">
        <fgColor indexed="8"/>
        <bgColor indexed="64"/>
      </patternFill>
    </fill>
    <fill>
      <patternFill patternType="solid">
        <fgColor indexed="40"/>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5"/>
        <bgColor indexed="64"/>
      </patternFill>
    </fill>
    <fill>
      <patternFill patternType="solid">
        <fgColor indexed="52"/>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indexed="48"/>
        <bgColor indexed="64"/>
      </patternFill>
    </fill>
  </fills>
  <borders count="94">
    <border>
      <left/>
      <right/>
      <top/>
      <bottom/>
      <diagonal/>
    </border>
    <border>
      <left/>
      <right/>
      <top/>
      <bottom style="double">
        <color indexed="10"/>
      </bottom>
    </border>
    <border>
      <left/>
      <right/>
      <top/>
      <bottom style="thick">
        <color indexed="56"/>
      </bottom>
    </border>
    <border>
      <left/>
      <right/>
      <top/>
      <bottom style="thick">
        <color indexed="27"/>
      </bottom>
    </border>
    <border>
      <left/>
      <right/>
      <top/>
      <bottom style="medium">
        <color indexed="27"/>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ck">
        <color indexed="10"/>
      </left>
      <right/>
      <top style="thick">
        <color indexed="10"/>
      </top>
      <bottom style="thin">
        <color indexed="8"/>
      </bottom>
    </border>
    <border>
      <left/>
      <right/>
      <top style="thin">
        <color indexed="56"/>
      </top>
      <bottom style="double">
        <color indexed="56"/>
      </bottom>
    </border>
    <border>
      <left style="medium"/>
      <right/>
      <top/>
      <bottom/>
    </border>
    <border>
      <left style="medium"/>
      <right style="medium"/>
      <top style="medium"/>
      <bottom style="medium"/>
    </border>
    <border>
      <left style="medium"/>
      <right style="thin"/>
      <top/>
      <bottom style="medium"/>
    </border>
    <border>
      <left style="thin"/>
      <right style="thin"/>
      <top/>
      <bottom style="thin"/>
    </border>
    <border>
      <left style="thin"/>
      <right style="thin"/>
      <top style="thin"/>
      <bottom style="thin"/>
    </border>
    <border>
      <left style="thin"/>
      <right/>
      <top style="thin"/>
      <bottom/>
    </border>
    <border>
      <left style="thin"/>
      <right/>
      <top/>
      <bottom style="thin"/>
    </border>
    <border>
      <left style="thin"/>
      <right/>
      <top/>
      <bottom/>
    </border>
    <border>
      <left style="medium"/>
      <right/>
      <top/>
      <bottom style="medium"/>
    </border>
    <border>
      <left style="medium"/>
      <right style="thin"/>
      <top style="medium"/>
      <bottom style="medium"/>
    </border>
    <border>
      <left/>
      <right/>
      <top style="medium"/>
      <bottom/>
    </border>
    <border>
      <left style="medium"/>
      <right style="medium"/>
      <top style="medium"/>
      <bottom/>
    </border>
    <border>
      <left style="medium"/>
      <right style="medium"/>
      <top/>
      <bottom/>
    </border>
    <border>
      <left style="medium"/>
      <right style="medium"/>
      <top/>
      <bottom style="medium"/>
    </border>
    <border>
      <left style="thin"/>
      <right style="thin"/>
      <top style="medium"/>
      <bottom style="medium"/>
    </border>
    <border>
      <left style="thin"/>
      <right style="medium"/>
      <top style="medium"/>
      <bottom style="medium"/>
    </border>
    <border>
      <left/>
      <right/>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medium"/>
      <right/>
      <top style="medium"/>
      <bottom/>
    </border>
    <border>
      <left/>
      <right style="medium"/>
      <top style="medium"/>
      <bottom/>
    </border>
    <border>
      <left style="medium"/>
      <right style="medium"/>
      <top/>
      <bottom style="thin"/>
    </border>
    <border>
      <left style="thin"/>
      <right style="thin"/>
      <top style="thin"/>
      <bottom style="medium"/>
    </border>
    <border>
      <left style="medium"/>
      <right style="thin"/>
      <top style="thin"/>
      <bottom style="thin"/>
    </border>
    <border>
      <left style="thin"/>
      <right style="medium"/>
      <top style="thin"/>
      <bottom style="thin"/>
    </border>
    <border>
      <left/>
      <right style="medium"/>
      <top/>
      <bottom/>
    </border>
    <border>
      <left style="medium"/>
      <right style="thin"/>
      <top style="thin"/>
      <bottom style="medium"/>
    </border>
    <border>
      <left style="thin"/>
      <right style="medium"/>
      <top style="thin"/>
      <bottom style="medium"/>
    </border>
    <border>
      <left/>
      <right style="medium"/>
      <top/>
      <bottom style="medium"/>
    </border>
    <border>
      <left style="medium"/>
      <right style="thin"/>
      <top/>
      <bottom/>
    </border>
    <border>
      <left/>
      <right style="thin"/>
      <top/>
      <bottom/>
    </border>
    <border>
      <left style="medium"/>
      <right/>
      <top style="thin"/>
      <bottom/>
    </border>
    <border>
      <left style="thin"/>
      <right style="medium"/>
      <top/>
      <bottom/>
    </border>
    <border>
      <left style="medium"/>
      <right style="thin"/>
      <top/>
      <bottom style="thin"/>
    </border>
    <border>
      <left/>
      <right style="thin"/>
      <top/>
      <bottom style="thin"/>
    </border>
    <border>
      <left/>
      <right style="medium"/>
      <top/>
      <bottom style="thin"/>
    </border>
    <border>
      <left/>
      <right/>
      <top/>
      <bottom style="medium"/>
    </border>
    <border>
      <left/>
      <right/>
      <top style="medium"/>
      <bottom style="medium"/>
    </border>
    <border>
      <left/>
      <right style="medium"/>
      <top style="thin"/>
      <bottom style="medium"/>
    </border>
    <border>
      <left style="thin"/>
      <right/>
      <top style="thin"/>
      <bottom style="medium"/>
    </border>
    <border>
      <left style="thin"/>
      <right/>
      <top style="medium"/>
      <bottom/>
    </border>
    <border>
      <left style="medium"/>
      <right/>
      <top style="medium"/>
      <bottom style="medium"/>
    </border>
    <border>
      <left/>
      <right style="thin"/>
      <top style="medium"/>
      <bottom style="medium"/>
    </border>
    <border>
      <left style="thin"/>
      <right/>
      <top/>
      <bottom style="medium"/>
    </border>
    <border>
      <left/>
      <right style="thin"/>
      <top/>
      <bottom style="medium"/>
    </border>
    <border>
      <left/>
      <right/>
      <top style="thin"/>
      <bottom/>
    </border>
    <border>
      <left/>
      <right style="thin"/>
      <top style="thin"/>
      <bottom/>
    </border>
    <border>
      <left style="medium"/>
      <right style="thin"/>
      <top style="thin"/>
      <bottom/>
    </border>
    <border>
      <left style="thin"/>
      <right style="thin"/>
      <top style="thin"/>
      <bottom/>
    </border>
    <border>
      <left style="thin"/>
      <right style="medium"/>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style="medium"/>
      <top style="medium"/>
      <bottom style="thin"/>
    </border>
    <border>
      <left/>
      <right style="medium"/>
      <top style="medium"/>
      <bottom style="medium"/>
    </border>
    <border>
      <left style="thin"/>
      <right style="thin"/>
      <top/>
      <bottom/>
    </border>
    <border>
      <left/>
      <right style="thin"/>
      <top style="thin"/>
      <bottom style="medium"/>
    </border>
    <border>
      <left style="thin"/>
      <right style="thin"/>
      <top/>
      <bottom style="medium"/>
    </border>
    <border>
      <left style="thin"/>
      <right style="medium"/>
      <top/>
      <bottom style="medium"/>
    </border>
    <border>
      <left style="thin"/>
      <right/>
      <top style="medium"/>
      <bottom style="thin"/>
    </border>
    <border>
      <left/>
      <right/>
      <top style="medium"/>
      <bottom style="thin"/>
    </border>
    <border>
      <left/>
      <right style="medium"/>
      <top style="medium"/>
      <bottom style="thin"/>
    </border>
    <border>
      <left/>
      <right/>
      <top style="thin"/>
      <bottom style="medium"/>
    </border>
    <border>
      <left style="thin"/>
      <right/>
      <top style="hair"/>
      <bottom style="hair"/>
    </border>
    <border>
      <left/>
      <right/>
      <top style="hair"/>
      <bottom style="hair"/>
    </border>
    <border>
      <left style="thin"/>
      <right/>
      <top style="thin"/>
      <bottom style="hair"/>
    </border>
    <border>
      <left/>
      <right/>
      <top style="thin"/>
      <bottom style="hair"/>
    </border>
    <border>
      <left style="thin"/>
      <right/>
      <top style="hair"/>
      <bottom style="thin"/>
    </border>
    <border>
      <left/>
      <right/>
      <top style="hair"/>
      <bottom style="thin"/>
    </border>
    <border>
      <left style="thin"/>
      <right/>
      <top style="medium"/>
      <bottom style="medium"/>
    </border>
    <border>
      <left/>
      <right style="dotted"/>
      <top/>
      <bottom/>
    </border>
    <border>
      <left style="dotted"/>
      <right/>
      <top/>
      <bottom/>
    </border>
    <border>
      <left/>
      <right style="thin"/>
      <top style="medium"/>
      <bottom/>
    </border>
    <border>
      <left style="medium"/>
      <right/>
      <top/>
      <bottom style="thin"/>
    </border>
    <border>
      <left/>
      <right style="medium"/>
      <top style="thin"/>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medium"/>
      <top style="medium"/>
      <bottom/>
    </border>
    <border>
      <left/>
      <right style="thin"/>
      <top style="medium"/>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11" borderId="5" applyNumberFormat="0" applyAlignment="0" applyProtection="0"/>
    <xf numFmtId="181" fontId="2" fillId="0" borderId="0" applyFont="0" applyFill="0" applyBorder="0" applyAlignment="0" applyProtection="0"/>
    <xf numFmtId="0" fontId="2" fillId="0" borderId="0" applyFont="0" applyFill="0" applyBorder="0" applyAlignment="0" applyProtection="0"/>
    <xf numFmtId="0" fontId="46" fillId="7" borderId="6" applyNumberFormat="0" applyAlignment="0" applyProtection="0"/>
    <xf numFmtId="0" fontId="47" fillId="11" borderId="6" applyNumberFormat="0" applyAlignment="0" applyProtection="0"/>
    <xf numFmtId="0" fontId="48" fillId="12" borderId="7" applyNumberFormat="0" applyAlignment="0" applyProtection="0"/>
    <xf numFmtId="0" fontId="49" fillId="6" borderId="0" applyNumberFormat="0" applyBorder="0" applyAlignment="0" applyProtection="0"/>
    <xf numFmtId="0" fontId="77" fillId="0" borderId="0" applyNumberFormat="0" applyFill="0" applyBorder="0" applyAlignment="0" applyProtection="0"/>
    <xf numFmtId="0" fontId="50" fillId="13" borderId="0" applyNumberFormat="0" applyBorder="0" applyAlignment="0" applyProtection="0"/>
    <xf numFmtId="0" fontId="78" fillId="0" borderId="0">
      <alignment/>
      <protection/>
    </xf>
    <xf numFmtId="0" fontId="0" fillId="0" borderId="0">
      <alignment/>
      <protection/>
    </xf>
    <xf numFmtId="0" fontId="0" fillId="0" borderId="0">
      <alignment/>
      <protection/>
    </xf>
    <xf numFmtId="0" fontId="2" fillId="0" borderId="0">
      <alignment/>
      <protection/>
    </xf>
    <xf numFmtId="0" fontId="78" fillId="0" borderId="0">
      <alignment/>
      <protection/>
    </xf>
    <xf numFmtId="0" fontId="0" fillId="0" borderId="0" applyFill="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4" borderId="8" applyNumberFormat="0" applyFont="0" applyAlignment="0" applyProtection="0"/>
    <xf numFmtId="0" fontId="51" fillId="7" borderId="0" applyNumberFormat="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24" fillId="14" borderId="9" applyFont="0" applyBorder="0" applyAlignment="0" applyProtection="0"/>
    <xf numFmtId="0" fontId="75" fillId="0" borderId="0" applyNumberFormat="0" applyFont="0" applyAlignment="0" applyProtection="0"/>
    <xf numFmtId="0" fontId="52" fillId="0" borderId="10"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0" fontId="38" fillId="15"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90">
    <xf numFmtId="0" fontId="0" fillId="0" borderId="0" xfId="0" applyAlignment="1">
      <alignment/>
    </xf>
    <xf numFmtId="0" fontId="2" fillId="0" borderId="0" xfId="78" applyFill="1" applyProtection="1">
      <alignment/>
      <protection locked="0"/>
    </xf>
    <xf numFmtId="0" fontId="0" fillId="0" borderId="0" xfId="0" applyFill="1" applyAlignment="1" applyProtection="1">
      <alignment/>
      <protection locked="0"/>
    </xf>
    <xf numFmtId="0" fontId="0" fillId="0" borderId="0" xfId="0" applyFill="1" applyAlignment="1" applyProtection="1">
      <alignment shrinkToFit="1"/>
      <protection locked="0"/>
    </xf>
    <xf numFmtId="0" fontId="0" fillId="19" borderId="0" xfId="0" applyFill="1" applyAlignment="1" applyProtection="1">
      <alignment/>
      <protection locked="0"/>
    </xf>
    <xf numFmtId="0" fontId="0" fillId="2" borderId="0" xfId="0" applyFill="1" applyAlignment="1" applyProtection="1">
      <alignment/>
      <protection locked="0"/>
    </xf>
    <xf numFmtId="0" fontId="0" fillId="2" borderId="0" xfId="0" applyFill="1" applyAlignment="1" applyProtection="1">
      <alignment shrinkToFit="1"/>
      <protection locked="0"/>
    </xf>
    <xf numFmtId="0" fontId="0" fillId="15" borderId="0" xfId="0" applyFill="1" applyAlignment="1" applyProtection="1">
      <alignment/>
      <protection locked="0"/>
    </xf>
    <xf numFmtId="0" fontId="17" fillId="20" borderId="0" xfId="0" applyFont="1" applyFill="1" applyAlignment="1" applyProtection="1">
      <alignment horizontal="centerContinuous" vertical="center"/>
      <protection hidden="1"/>
    </xf>
    <xf numFmtId="0" fontId="17" fillId="20" borderId="0" xfId="0" applyFont="1" applyFill="1" applyAlignment="1" applyProtection="1">
      <alignment horizontal="centerContinuous"/>
      <protection locked="0"/>
    </xf>
    <xf numFmtId="0" fontId="0" fillId="2" borderId="0" xfId="0" applyFill="1" applyAlignment="1" applyProtection="1">
      <alignment/>
      <protection hidden="1"/>
    </xf>
    <xf numFmtId="0" fontId="0" fillId="2" borderId="0" xfId="0" applyFont="1" applyFill="1" applyAlignment="1" applyProtection="1">
      <alignment/>
      <protection locked="0"/>
    </xf>
    <xf numFmtId="0" fontId="2" fillId="0" borderId="0" xfId="78" applyFont="1" applyFill="1" applyBorder="1" applyProtection="1" quotePrefix="1">
      <alignment/>
      <protection locked="0"/>
    </xf>
    <xf numFmtId="0" fontId="2" fillId="0" borderId="0" xfId="78" applyFont="1" applyFill="1" applyBorder="1" applyProtection="1">
      <alignment/>
      <protection locked="0"/>
    </xf>
    <xf numFmtId="0" fontId="18" fillId="21" borderId="0" xfId="78" applyFont="1" applyFill="1" applyBorder="1" applyAlignment="1" applyProtection="1">
      <alignment horizontal="left"/>
      <protection locked="0"/>
    </xf>
    <xf numFmtId="0" fontId="0" fillId="2" borderId="0" xfId="0" applyFont="1" applyFill="1" applyAlignment="1" applyProtection="1">
      <alignment/>
      <protection locked="0"/>
    </xf>
    <xf numFmtId="0" fontId="17" fillId="20" borderId="0" xfId="0" applyFont="1" applyFill="1" applyAlignment="1" applyProtection="1">
      <alignment horizontal="centerContinuous" shrinkToFit="1"/>
      <protection hidden="1"/>
    </xf>
    <xf numFmtId="0" fontId="9" fillId="2" borderId="0" xfId="0" applyFont="1" applyFill="1" applyAlignment="1" applyProtection="1">
      <alignment horizontal="left"/>
      <protection locked="0"/>
    </xf>
    <xf numFmtId="0" fontId="16" fillId="2" borderId="0" xfId="0" applyFont="1" applyFill="1" applyAlignment="1" applyProtection="1">
      <alignment horizontal="center"/>
      <protection locked="0"/>
    </xf>
    <xf numFmtId="0" fontId="0" fillId="15" borderId="0" xfId="0" applyFill="1" applyAlignment="1" applyProtection="1">
      <alignment/>
      <protection hidden="1"/>
    </xf>
    <xf numFmtId="0" fontId="0" fillId="15" borderId="0" xfId="0" applyFill="1" applyAlignment="1" applyProtection="1">
      <alignment shrinkToFit="1"/>
      <protection locked="0"/>
    </xf>
    <xf numFmtId="0" fontId="0" fillId="0" borderId="0" xfId="0" applyFill="1" applyAlignment="1" applyProtection="1">
      <alignment/>
      <protection hidden="1"/>
    </xf>
    <xf numFmtId="0" fontId="0" fillId="19" borderId="0" xfId="0" applyFill="1" applyAlignment="1" applyProtection="1">
      <alignment shrinkToFit="1"/>
      <protection locked="0"/>
    </xf>
    <xf numFmtId="0" fontId="16" fillId="2" borderId="11" xfId="0" applyFont="1" applyFill="1" applyBorder="1" applyAlignment="1" applyProtection="1">
      <alignment horizontal="right" shrinkToFit="1"/>
      <protection hidden="1"/>
    </xf>
    <xf numFmtId="0" fontId="0" fillId="2" borderId="0" xfId="0" applyFont="1" applyFill="1" applyBorder="1" applyAlignment="1" applyProtection="1">
      <alignment/>
      <protection locked="0"/>
    </xf>
    <xf numFmtId="0" fontId="0" fillId="2" borderId="0" xfId="0" applyFill="1" applyBorder="1" applyAlignment="1" applyProtection="1">
      <alignment/>
      <protection locked="0"/>
    </xf>
    <xf numFmtId="0" fontId="20" fillId="0" borderId="0" xfId="76" applyFont="1" applyFill="1" applyAlignment="1">
      <alignment vertical="center"/>
      <protection/>
    </xf>
    <xf numFmtId="0" fontId="19" fillId="0" borderId="0" xfId="76" applyFont="1" applyFill="1" applyAlignment="1">
      <alignment vertical="center"/>
      <protection/>
    </xf>
    <xf numFmtId="0" fontId="20" fillId="0" borderId="0" xfId="76" applyFont="1" applyFill="1" applyBorder="1" applyAlignment="1">
      <alignment horizontal="center"/>
      <protection/>
    </xf>
    <xf numFmtId="0" fontId="20" fillId="0" borderId="0" xfId="76" applyFont="1" applyFill="1" applyBorder="1" applyAlignment="1">
      <alignment horizontal="center" vertical="center"/>
      <protection/>
    </xf>
    <xf numFmtId="0" fontId="0" fillId="19" borderId="0" xfId="0" applyFill="1" applyAlignment="1" applyProtection="1">
      <alignment/>
      <protection hidden="1"/>
    </xf>
    <xf numFmtId="0" fontId="2" fillId="0" borderId="0" xfId="64" applyBorder="1" applyAlignment="1" applyProtection="1">
      <alignment horizontal="left" shrinkToFit="1"/>
      <protection locked="0"/>
    </xf>
    <xf numFmtId="4" fontId="2" fillId="0" borderId="0" xfId="64" applyNumberFormat="1" applyBorder="1" applyAlignment="1" applyProtection="1">
      <alignment horizontal="left" shrinkToFit="1"/>
      <protection locked="0"/>
    </xf>
    <xf numFmtId="0" fontId="16" fillId="10" borderId="12" xfId="0" applyFont="1" applyFill="1" applyBorder="1" applyAlignment="1" applyProtection="1">
      <alignment horizontal="right" shrinkToFit="1"/>
      <protection hidden="1"/>
    </xf>
    <xf numFmtId="0" fontId="8" fillId="0" borderId="0" xfId="77" applyFont="1" applyFill="1" applyProtection="1">
      <alignment/>
      <protection locked="0"/>
    </xf>
    <xf numFmtId="0" fontId="8" fillId="19" borderId="13" xfId="77" applyFont="1" applyFill="1" applyBorder="1" applyAlignment="1" applyProtection="1">
      <alignment horizontal="center"/>
      <protection hidden="1"/>
    </xf>
    <xf numFmtId="0" fontId="8" fillId="22" borderId="14" xfId="77" applyFont="1" applyFill="1" applyBorder="1" applyProtection="1">
      <alignment/>
      <protection locked="0"/>
    </xf>
    <xf numFmtId="172" fontId="12" fillId="14" borderId="14" xfId="77" applyNumberFormat="1" applyFont="1" applyFill="1" applyBorder="1" applyAlignment="1" applyProtection="1">
      <alignment horizontal="center"/>
      <protection locked="0"/>
    </xf>
    <xf numFmtId="172" fontId="12" fillId="23" borderId="14" xfId="77" applyNumberFormat="1" applyFont="1" applyFill="1" applyBorder="1" applyAlignment="1" applyProtection="1">
      <alignment horizontal="center"/>
      <protection locked="0"/>
    </xf>
    <xf numFmtId="172" fontId="12" fillId="24" borderId="14" xfId="77" applyNumberFormat="1" applyFont="1" applyFill="1" applyBorder="1" applyAlignment="1" applyProtection="1">
      <alignment horizontal="center"/>
      <protection locked="0"/>
    </xf>
    <xf numFmtId="172" fontId="12" fillId="13" borderId="14" xfId="77" applyNumberFormat="1" applyFont="1" applyFill="1" applyBorder="1" applyAlignment="1" applyProtection="1">
      <alignment horizontal="center"/>
      <protection locked="0"/>
    </xf>
    <xf numFmtId="0" fontId="12" fillId="13" borderId="14" xfId="77" applyNumberFormat="1" applyFont="1" applyFill="1" applyBorder="1" applyAlignment="1" applyProtection="1">
      <alignment horizontal="center"/>
      <protection locked="0"/>
    </xf>
    <xf numFmtId="0" fontId="8" fillId="0" borderId="0" xfId="77" applyFont="1" applyFill="1" applyAlignment="1" applyProtection="1">
      <alignment horizontal="center" vertical="center" wrapText="1"/>
      <protection locked="0"/>
    </xf>
    <xf numFmtId="0" fontId="26" fillId="0" borderId="0" xfId="0" applyFont="1" applyAlignment="1">
      <alignment horizontal="center"/>
    </xf>
    <xf numFmtId="0" fontId="28" fillId="0" borderId="0" xfId="0" applyFont="1" applyAlignment="1">
      <alignment horizontal="justify"/>
    </xf>
    <xf numFmtId="0" fontId="29" fillId="0" borderId="0" xfId="0" applyFont="1" applyAlignment="1">
      <alignment horizontal="justify"/>
    </xf>
    <xf numFmtId="0" fontId="30" fillId="0" borderId="0" xfId="0" applyFont="1" applyAlignment="1">
      <alignment/>
    </xf>
    <xf numFmtId="0" fontId="33" fillId="0" borderId="0" xfId="0" applyFont="1" applyAlignment="1">
      <alignment horizontal="justify"/>
    </xf>
    <xf numFmtId="0" fontId="34" fillId="0" borderId="0" xfId="0" applyFont="1" applyAlignment="1">
      <alignment horizontal="justify"/>
    </xf>
    <xf numFmtId="0" fontId="12" fillId="23" borderId="14" xfId="77" applyNumberFormat="1" applyFont="1" applyFill="1" applyBorder="1" applyAlignment="1" applyProtection="1">
      <alignment horizontal="center"/>
      <protection locked="0"/>
    </xf>
    <xf numFmtId="0" fontId="0" fillId="0" borderId="0" xfId="69">
      <alignment/>
      <protection/>
    </xf>
    <xf numFmtId="0" fontId="36" fillId="14" borderId="12" xfId="0" applyFont="1" applyFill="1" applyBorder="1" applyAlignment="1">
      <alignment horizontal="justify"/>
    </xf>
    <xf numFmtId="0" fontId="29" fillId="14" borderId="12" xfId="0" applyFont="1" applyFill="1" applyBorder="1" applyAlignment="1">
      <alignment horizontal="justify"/>
    </xf>
    <xf numFmtId="0" fontId="0" fillId="0" borderId="0" xfId="68" applyProtection="1">
      <alignment/>
      <protection locked="0"/>
    </xf>
    <xf numFmtId="0" fontId="0" fillId="25" borderId="15" xfId="68" applyFill="1" applyBorder="1" applyAlignment="1" applyProtection="1">
      <alignment shrinkToFit="1"/>
      <protection locked="0"/>
    </xf>
    <xf numFmtId="4" fontId="22" fillId="23" borderId="15" xfId="68" applyNumberFormat="1" applyFont="1" applyFill="1" applyBorder="1" applyAlignment="1" applyProtection="1">
      <alignment horizontal="center"/>
      <protection locked="0"/>
    </xf>
    <xf numFmtId="4" fontId="0" fillId="23" borderId="15" xfId="0" applyNumberFormat="1" applyFill="1" applyBorder="1" applyAlignment="1" applyProtection="1">
      <alignment horizontal="center"/>
      <protection locked="0"/>
    </xf>
    <xf numFmtId="4" fontId="0" fillId="24" borderId="15" xfId="0" applyNumberFormat="1" applyFill="1" applyBorder="1" applyAlignment="1" applyProtection="1">
      <alignment horizontal="center"/>
      <protection locked="0"/>
    </xf>
    <xf numFmtId="4" fontId="22" fillId="14" borderId="15" xfId="68" applyNumberFormat="1" applyFont="1" applyFill="1" applyBorder="1" applyAlignment="1" applyProtection="1">
      <alignment horizontal="center"/>
      <protection locked="0"/>
    </xf>
    <xf numFmtId="4" fontId="25" fillId="23" borderId="15" xfId="68" applyNumberFormat="1" applyFont="1" applyFill="1" applyBorder="1" applyAlignment="1" applyProtection="1">
      <alignment horizontal="center"/>
      <protection locked="0"/>
    </xf>
    <xf numFmtId="4" fontId="9" fillId="23" borderId="15" xfId="0" applyNumberFormat="1" applyFont="1" applyFill="1" applyBorder="1" applyAlignment="1" applyProtection="1">
      <alignment horizontal="center"/>
      <protection locked="0"/>
    </xf>
    <xf numFmtId="4" fontId="9" fillId="24" borderId="15" xfId="0" applyNumberFormat="1" applyFont="1" applyFill="1" applyBorder="1" applyAlignment="1" applyProtection="1">
      <alignment horizontal="center"/>
      <protection locked="0"/>
    </xf>
    <xf numFmtId="4" fontId="25" fillId="14" borderId="15" xfId="68" applyNumberFormat="1" applyFont="1" applyFill="1" applyBorder="1" applyAlignment="1" applyProtection="1">
      <alignment horizontal="center"/>
      <protection locked="0"/>
    </xf>
    <xf numFmtId="0" fontId="0" fillId="0" borderId="0" xfId="68" applyAlignment="1" applyProtection="1">
      <alignment shrinkToFit="1"/>
      <protection locked="0"/>
    </xf>
    <xf numFmtId="2" fontId="24" fillId="0" borderId="0" xfId="0" applyNumberFormat="1" applyFont="1" applyAlignment="1" applyProtection="1">
      <alignment horizontal="center"/>
      <protection locked="0"/>
    </xf>
    <xf numFmtId="0" fontId="0" fillId="0" borderId="0" xfId="0" applyAlignment="1" applyProtection="1">
      <alignment/>
      <protection locked="0"/>
    </xf>
    <xf numFmtId="0" fontId="24" fillId="0" borderId="0" xfId="0" applyFont="1" applyAlignment="1" applyProtection="1">
      <alignment horizontal="right"/>
      <protection locked="0"/>
    </xf>
    <xf numFmtId="3" fontId="24" fillId="0" borderId="0" xfId="0" applyNumberFormat="1" applyFont="1" applyAlignment="1" applyProtection="1">
      <alignment horizontal="center"/>
      <protection locked="0"/>
    </xf>
    <xf numFmtId="0" fontId="24" fillId="0" borderId="0" xfId="0" applyFont="1" applyAlignment="1" applyProtection="1">
      <alignment horizontal="right" vertical="top"/>
      <protection locked="0"/>
    </xf>
    <xf numFmtId="0" fontId="24" fillId="0" borderId="0" xfId="0" applyFont="1" applyAlignment="1" applyProtection="1">
      <alignment/>
      <protection locked="0"/>
    </xf>
    <xf numFmtId="0" fontId="0" fillId="0" borderId="0" xfId="68" applyProtection="1">
      <alignment/>
      <protection hidden="1"/>
    </xf>
    <xf numFmtId="0" fontId="22" fillId="9" borderId="15" xfId="68" applyFont="1" applyFill="1" applyBorder="1" applyAlignment="1" applyProtection="1">
      <alignment horizontal="center"/>
      <protection hidden="1"/>
    </xf>
    <xf numFmtId="0" fontId="5" fillId="0" borderId="0" xfId="77" applyFont="1" applyBorder="1" applyProtection="1">
      <alignment/>
      <protection locked="0"/>
    </xf>
    <xf numFmtId="0" fontId="5" fillId="0" borderId="0" xfId="77" applyFont="1" applyProtection="1">
      <alignment/>
      <protection locked="0"/>
    </xf>
    <xf numFmtId="0" fontId="2" fillId="0" borderId="0" xfId="77" applyFont="1" applyProtection="1">
      <alignment/>
      <protection locked="0"/>
    </xf>
    <xf numFmtId="0" fontId="8" fillId="0" borderId="0" xfId="77" applyFont="1" applyAlignment="1" applyProtection="1">
      <alignment vertical="center"/>
      <protection locked="0"/>
    </xf>
    <xf numFmtId="0" fontId="8" fillId="0" borderId="0" xfId="77" applyFont="1" applyFill="1" applyAlignment="1" applyProtection="1">
      <alignment horizontal="center"/>
      <protection locked="0"/>
    </xf>
    <xf numFmtId="0" fontId="16" fillId="2" borderId="16" xfId="0" applyFont="1" applyFill="1" applyBorder="1" applyAlignment="1" applyProtection="1">
      <alignment horizontal="right" shrinkToFit="1"/>
      <protection hidden="1"/>
    </xf>
    <xf numFmtId="0" fontId="16" fillId="2" borderId="17" xfId="0" applyFont="1" applyFill="1" applyBorder="1" applyAlignment="1" applyProtection="1">
      <alignment horizontal="right" shrinkToFit="1"/>
      <protection hidden="1"/>
    </xf>
    <xf numFmtId="0" fontId="16" fillId="10" borderId="16" xfId="0" applyFont="1" applyFill="1" applyBorder="1" applyAlignment="1" applyProtection="1">
      <alignment horizontal="right"/>
      <protection hidden="1"/>
    </xf>
    <xf numFmtId="0" fontId="16" fillId="10" borderId="18" xfId="0" applyFont="1" applyFill="1" applyBorder="1" applyAlignment="1" applyProtection="1">
      <alignment horizontal="right"/>
      <protection hidden="1"/>
    </xf>
    <xf numFmtId="0" fontId="16" fillId="10" borderId="18" xfId="0" applyFont="1" applyFill="1" applyBorder="1" applyAlignment="1" applyProtection="1">
      <alignment horizontal="right" shrinkToFit="1"/>
      <protection hidden="1"/>
    </xf>
    <xf numFmtId="14" fontId="2" fillId="0" borderId="0" xfId="64" applyNumberFormat="1" applyBorder="1" applyAlignment="1" applyProtection="1">
      <alignment horizontal="left" shrinkToFit="1"/>
      <protection locked="0"/>
    </xf>
    <xf numFmtId="0" fontId="2" fillId="0" borderId="0" xfId="77" applyFont="1" applyBorder="1" applyProtection="1">
      <alignment/>
      <protection locked="0"/>
    </xf>
    <xf numFmtId="0" fontId="0" fillId="0" borderId="0" xfId="0" applyFont="1" applyAlignment="1" applyProtection="1">
      <alignment/>
      <protection locked="0"/>
    </xf>
    <xf numFmtId="0" fontId="2" fillId="0" borderId="0" xfId="77" applyFont="1" applyAlignment="1" applyProtection="1">
      <alignment vertical="center"/>
      <protection locked="0"/>
    </xf>
    <xf numFmtId="0" fontId="9" fillId="14" borderId="15" xfId="75" applyFont="1" applyFill="1" applyBorder="1" applyAlignment="1" applyProtection="1">
      <alignment horizontal="center"/>
      <protection locked="0"/>
    </xf>
    <xf numFmtId="0" fontId="16" fillId="22" borderId="11" xfId="0" applyFont="1" applyFill="1" applyBorder="1" applyAlignment="1" applyProtection="1">
      <alignment horizontal="right"/>
      <protection hidden="1"/>
    </xf>
    <xf numFmtId="0" fontId="16" fillId="22" borderId="19" xfId="0" applyFont="1" applyFill="1" applyBorder="1" applyAlignment="1" applyProtection="1">
      <alignment horizontal="right"/>
      <protection hidden="1"/>
    </xf>
    <xf numFmtId="0" fontId="16" fillId="25" borderId="20" xfId="0" applyFont="1" applyFill="1" applyBorder="1" applyAlignment="1" applyProtection="1">
      <alignment horizontal="centerContinuous" vertical="center"/>
      <protection hidden="1"/>
    </xf>
    <xf numFmtId="0" fontId="0" fillId="0" borderId="0" xfId="73" applyFill="1" applyProtection="1">
      <alignment/>
      <protection locked="0"/>
    </xf>
    <xf numFmtId="0" fontId="16" fillId="2" borderId="18" xfId="0" applyFont="1" applyFill="1" applyBorder="1" applyAlignment="1" applyProtection="1">
      <alignment horizontal="right" shrinkToFit="1"/>
      <protection hidden="1"/>
    </xf>
    <xf numFmtId="0" fontId="16" fillId="2" borderId="0" xfId="0" applyFont="1" applyFill="1" applyBorder="1" applyAlignment="1" applyProtection="1">
      <alignment horizontal="right" shrinkToFit="1"/>
      <protection locked="0"/>
    </xf>
    <xf numFmtId="0" fontId="8" fillId="19" borderId="12" xfId="77" applyFont="1" applyFill="1" applyBorder="1" applyAlignment="1" applyProtection="1">
      <alignment horizontal="center"/>
      <protection hidden="1"/>
    </xf>
    <xf numFmtId="0" fontId="3" fillId="26" borderId="0" xfId="78" applyNumberFormat="1" applyFont="1" applyFill="1" applyBorder="1" applyAlignment="1" applyProtection="1">
      <alignment horizontal="left"/>
      <protection locked="0"/>
    </xf>
    <xf numFmtId="0" fontId="20" fillId="0" borderId="0" xfId="76" applyFont="1" applyFill="1" applyBorder="1" applyAlignment="1">
      <alignment horizontal="left"/>
      <protection/>
    </xf>
    <xf numFmtId="0" fontId="53" fillId="0" borderId="0" xfId="76" applyFont="1" applyFill="1" applyBorder="1" applyAlignment="1">
      <alignment horizontal="center"/>
      <protection/>
    </xf>
    <xf numFmtId="0" fontId="11" fillId="26" borderId="21" xfId="78" applyFont="1" applyFill="1" applyBorder="1" applyAlignment="1" applyProtection="1">
      <alignment horizontal="center"/>
      <protection locked="0"/>
    </xf>
    <xf numFmtId="0" fontId="3" fillId="0" borderId="0" xfId="78" applyFont="1" applyFill="1" applyBorder="1" applyAlignment="1" applyProtection="1">
      <alignment horizontal="center"/>
      <protection locked="0"/>
    </xf>
    <xf numFmtId="0" fontId="16" fillId="2" borderId="22" xfId="0" applyFont="1" applyFill="1" applyBorder="1" applyAlignment="1" applyProtection="1">
      <alignment horizontal="right" shrinkToFit="1"/>
      <protection hidden="1"/>
    </xf>
    <xf numFmtId="0" fontId="16" fillId="2" borderId="23" xfId="0" applyFont="1" applyFill="1" applyBorder="1" applyAlignment="1" applyProtection="1">
      <alignment horizontal="right" shrinkToFit="1"/>
      <protection hidden="1"/>
    </xf>
    <xf numFmtId="0" fontId="16" fillId="2" borderId="24" xfId="0" applyFont="1" applyFill="1" applyBorder="1" applyAlignment="1" applyProtection="1">
      <alignment horizontal="right" shrinkToFit="1"/>
      <protection hidden="1"/>
    </xf>
    <xf numFmtId="172" fontId="12" fillId="27" borderId="14" xfId="77" applyNumberFormat="1" applyFont="1" applyFill="1" applyBorder="1" applyAlignment="1" applyProtection="1">
      <alignment horizontal="center"/>
      <protection locked="0"/>
    </xf>
    <xf numFmtId="0" fontId="12" fillId="27" borderId="14" xfId="77" applyNumberFormat="1" applyFont="1" applyFill="1" applyBorder="1" applyAlignment="1" applyProtection="1">
      <alignment horizontal="center"/>
      <protection locked="0"/>
    </xf>
    <xf numFmtId="172" fontId="12" fillId="25" borderId="14" xfId="77" applyNumberFormat="1" applyFont="1" applyFill="1" applyBorder="1" applyAlignment="1" applyProtection="1">
      <alignment horizontal="center"/>
      <protection locked="0"/>
    </xf>
    <xf numFmtId="0" fontId="12" fillId="25" borderId="14" xfId="77" applyNumberFormat="1" applyFont="1" applyFill="1" applyBorder="1" applyAlignment="1" applyProtection="1">
      <alignment horizontal="center"/>
      <protection locked="0"/>
    </xf>
    <xf numFmtId="0" fontId="16" fillId="27" borderId="25" xfId="0" applyFont="1" applyFill="1" applyBorder="1" applyAlignment="1" applyProtection="1">
      <alignment horizontal="centerContinuous" vertical="center" shrinkToFit="1"/>
      <protection hidden="1"/>
    </xf>
    <xf numFmtId="0" fontId="16" fillId="27" borderId="26" xfId="0" applyFont="1" applyFill="1" applyBorder="1" applyAlignment="1" applyProtection="1">
      <alignment horizontal="centerContinuous" vertical="center" shrinkToFit="1"/>
      <protection hidden="1"/>
    </xf>
    <xf numFmtId="0" fontId="16" fillId="2" borderId="23" xfId="0" applyFont="1" applyFill="1" applyBorder="1" applyAlignment="1" applyProtection="1">
      <alignment horizontal="right" shrinkToFit="1"/>
      <protection hidden="1"/>
    </xf>
    <xf numFmtId="0" fontId="16" fillId="2" borderId="24" xfId="0" applyFont="1" applyFill="1" applyBorder="1" applyAlignment="1" applyProtection="1">
      <alignment horizontal="right" shrinkToFit="1"/>
      <protection hidden="1"/>
    </xf>
    <xf numFmtId="0" fontId="21" fillId="0" borderId="0" xfId="76" applyFont="1" applyFill="1" applyAlignment="1">
      <alignment vertical="center"/>
      <protection/>
    </xf>
    <xf numFmtId="0" fontId="57" fillId="0" borderId="0" xfId="76" applyFont="1" applyFill="1" applyAlignment="1">
      <alignment vertical="center"/>
      <protection/>
    </xf>
    <xf numFmtId="0" fontId="53" fillId="0" borderId="0" xfId="76" applyFont="1" applyFill="1" applyBorder="1" applyAlignment="1">
      <alignment horizontal="left"/>
      <protection/>
    </xf>
    <xf numFmtId="4" fontId="2" fillId="0" borderId="0" xfId="64" applyNumberFormat="1" applyFont="1" applyBorder="1" applyAlignment="1" applyProtection="1">
      <alignment horizontal="left" shrinkToFit="1"/>
      <protection locked="0"/>
    </xf>
    <xf numFmtId="0" fontId="0" fillId="0" borderId="0" xfId="73" applyFont="1" applyFill="1" applyProtection="1">
      <alignment/>
      <protection locked="0"/>
    </xf>
    <xf numFmtId="0" fontId="16" fillId="2" borderId="23" xfId="0" applyFont="1" applyFill="1" applyBorder="1" applyAlignment="1" applyProtection="1">
      <alignment horizontal="right" vertical="center" shrinkToFit="1"/>
      <protection hidden="1"/>
    </xf>
    <xf numFmtId="0" fontId="54" fillId="0" borderId="0" xfId="77" applyFont="1" applyAlignment="1" applyProtection="1">
      <alignment horizontal="center" vertical="center"/>
      <protection hidden="1"/>
    </xf>
    <xf numFmtId="0" fontId="5" fillId="0" borderId="0" xfId="77" applyFont="1" applyBorder="1" applyAlignment="1" applyProtection="1">
      <alignment vertical="center"/>
      <protection hidden="1"/>
    </xf>
    <xf numFmtId="0" fontId="5" fillId="0" borderId="0" xfId="77" applyFont="1" applyBorder="1" applyAlignment="1" applyProtection="1">
      <alignment horizontal="center" vertical="center"/>
      <protection hidden="1"/>
    </xf>
    <xf numFmtId="0" fontId="8" fillId="0" borderId="0" xfId="77" applyFont="1" applyAlignment="1" applyProtection="1">
      <alignment horizontal="right"/>
      <protection hidden="1"/>
    </xf>
    <xf numFmtId="0" fontId="8" fillId="0" borderId="0" xfId="77" applyFont="1" applyBorder="1" applyAlignment="1" applyProtection="1">
      <alignment horizontal="right"/>
      <protection hidden="1"/>
    </xf>
    <xf numFmtId="173" fontId="8" fillId="0" borderId="27" xfId="77" applyNumberFormat="1" applyFont="1" applyFill="1" applyBorder="1" applyAlignment="1" applyProtection="1">
      <alignment horizontal="left" shrinkToFit="1"/>
      <protection hidden="1"/>
    </xf>
    <xf numFmtId="0" fontId="8" fillId="0" borderId="28" xfId="77" applyFont="1" applyFill="1" applyBorder="1" applyAlignment="1" applyProtection="1">
      <alignment horizontal="left" shrinkToFit="1"/>
      <protection hidden="1"/>
    </xf>
    <xf numFmtId="0" fontId="14" fillId="0" borderId="29" xfId="77" applyFont="1" applyBorder="1" applyAlignment="1" applyProtection="1">
      <alignment horizontal="center" vertical="center"/>
      <protection hidden="1"/>
    </xf>
    <xf numFmtId="0" fontId="14" fillId="0" borderId="30" xfId="77" applyFont="1" applyBorder="1" applyAlignment="1" applyProtection="1">
      <alignment horizontal="centerContinuous" vertical="center"/>
      <protection hidden="1"/>
    </xf>
    <xf numFmtId="0" fontId="14" fillId="0" borderId="31" xfId="77" applyFont="1" applyBorder="1" applyAlignment="1" applyProtection="1">
      <alignment horizontal="center" vertical="center"/>
      <protection hidden="1"/>
    </xf>
    <xf numFmtId="0" fontId="14" fillId="0" borderId="21" xfId="77" applyFont="1" applyBorder="1" applyAlignment="1" applyProtection="1">
      <alignment horizontal="center" vertical="center"/>
      <protection hidden="1"/>
    </xf>
    <xf numFmtId="0" fontId="14" fillId="0" borderId="32" xfId="77" applyFont="1" applyBorder="1" applyAlignment="1" applyProtection="1">
      <alignment horizontal="center" vertical="center"/>
      <protection hidden="1"/>
    </xf>
    <xf numFmtId="173" fontId="8" fillId="0" borderId="33" xfId="77" applyNumberFormat="1" applyFont="1" applyFill="1" applyBorder="1" applyAlignment="1" applyProtection="1">
      <alignment horizontal="left" shrinkToFit="1"/>
      <protection hidden="1"/>
    </xf>
    <xf numFmtId="0" fontId="8" fillId="0" borderId="34" xfId="77" applyFont="1" applyFill="1" applyBorder="1" applyAlignment="1" applyProtection="1">
      <alignment horizontal="center" vertical="center"/>
      <protection hidden="1"/>
    </xf>
    <xf numFmtId="0" fontId="8" fillId="0" borderId="33" xfId="77" applyFont="1" applyFill="1" applyBorder="1" applyAlignment="1" applyProtection="1">
      <alignment horizontal="left" shrinkToFit="1"/>
      <protection hidden="1"/>
    </xf>
    <xf numFmtId="0" fontId="8" fillId="0" borderId="24" xfId="77" applyFont="1" applyFill="1" applyBorder="1" applyAlignment="1" applyProtection="1">
      <alignment horizontal="left" shrinkToFit="1"/>
      <protection hidden="1"/>
    </xf>
    <xf numFmtId="0" fontId="2" fillId="0" borderId="0" xfId="77" applyFont="1" applyProtection="1">
      <alignment/>
      <protection hidden="1"/>
    </xf>
    <xf numFmtId="0" fontId="2" fillId="0" borderId="0" xfId="77" applyFont="1" applyBorder="1" applyProtection="1">
      <alignment/>
      <protection hidden="1"/>
    </xf>
    <xf numFmtId="0" fontId="2" fillId="0" borderId="0" xfId="77" applyFont="1" applyBorder="1" applyAlignment="1" applyProtection="1">
      <alignment shrinkToFit="1"/>
      <protection hidden="1"/>
    </xf>
    <xf numFmtId="0" fontId="2" fillId="0" borderId="32" xfId="77" applyFont="1" applyBorder="1" applyAlignment="1" applyProtection="1">
      <alignment horizontal="center" vertical="center" shrinkToFit="1"/>
      <protection hidden="1"/>
    </xf>
    <xf numFmtId="0" fontId="2" fillId="0" borderId="11" xfId="77" applyFont="1" applyBorder="1" applyAlignment="1" applyProtection="1">
      <alignment horizontal="center" vertical="center"/>
      <protection hidden="1"/>
    </xf>
    <xf numFmtId="0" fontId="2" fillId="0" borderId="35" xfId="77" applyFont="1" applyBorder="1" applyAlignment="1" applyProtection="1">
      <alignment horizontal="centerContinuous" vertical="top"/>
      <protection hidden="1"/>
    </xf>
    <xf numFmtId="0" fontId="2" fillId="0" borderId="15" xfId="77" applyFont="1" applyBorder="1" applyAlignment="1" applyProtection="1">
      <alignment horizontal="centerContinuous" vertical="top"/>
      <protection hidden="1"/>
    </xf>
    <xf numFmtId="0" fontId="2" fillId="0" borderId="36" xfId="77" applyFont="1" applyBorder="1" applyAlignment="1" applyProtection="1">
      <alignment horizontal="centerContinuous" vertical="top"/>
      <protection hidden="1"/>
    </xf>
    <xf numFmtId="0" fontId="2" fillId="0" borderId="37" xfId="77" applyFont="1" applyBorder="1" applyAlignment="1" applyProtection="1">
      <alignment horizontal="centerContinuous" vertical="center" shrinkToFit="1"/>
      <protection hidden="1"/>
    </xf>
    <xf numFmtId="0" fontId="5" fillId="0" borderId="38" xfId="77" applyFont="1" applyBorder="1" applyAlignment="1" applyProtection="1">
      <alignment horizontal="center" vertical="center"/>
      <protection hidden="1"/>
    </xf>
    <xf numFmtId="0" fontId="5" fillId="0" borderId="34" xfId="77" applyFont="1" applyBorder="1" applyAlignment="1" applyProtection="1">
      <alignment horizontal="center" vertical="center"/>
      <protection hidden="1"/>
    </xf>
    <xf numFmtId="0" fontId="5" fillId="0" borderId="39" xfId="77" applyFont="1" applyBorder="1" applyAlignment="1" applyProtection="1">
      <alignment horizontal="center" vertical="center"/>
      <protection hidden="1"/>
    </xf>
    <xf numFmtId="0" fontId="2" fillId="0" borderId="38" xfId="77" applyFont="1" applyBorder="1" applyAlignment="1" applyProtection="1">
      <alignment horizontal="center" vertical="center"/>
      <protection hidden="1"/>
    </xf>
    <xf numFmtId="0" fontId="2" fillId="0" borderId="34" xfId="77" applyFont="1" applyBorder="1" applyAlignment="1" applyProtection="1">
      <alignment horizontal="center" vertical="center"/>
      <protection hidden="1"/>
    </xf>
    <xf numFmtId="0" fontId="2" fillId="0" borderId="39" xfId="77" applyFont="1" applyBorder="1" applyAlignment="1" applyProtection="1">
      <alignment horizontal="center" vertical="center"/>
      <protection hidden="1"/>
    </xf>
    <xf numFmtId="0" fontId="2" fillId="0" borderId="40" xfId="77" applyFont="1" applyFill="1" applyBorder="1" applyAlignment="1" applyProtection="1">
      <alignment horizontal="center" shrinkToFit="1"/>
      <protection hidden="1"/>
    </xf>
    <xf numFmtId="0" fontId="5" fillId="0" borderId="11" xfId="77" applyFont="1" applyBorder="1" applyAlignment="1" applyProtection="1">
      <alignment horizontal="center"/>
      <protection hidden="1"/>
    </xf>
    <xf numFmtId="0" fontId="5" fillId="0" borderId="0" xfId="77" applyFont="1" applyBorder="1" applyAlignment="1" applyProtection="1">
      <alignment horizontal="center"/>
      <protection hidden="1"/>
    </xf>
    <xf numFmtId="0" fontId="5" fillId="0" borderId="41" xfId="77" applyFont="1" applyBorder="1" applyAlignment="1" applyProtection="1">
      <alignment horizontal="center" vertical="center"/>
      <protection hidden="1"/>
    </xf>
    <xf numFmtId="0" fontId="5" fillId="0" borderId="42" xfId="77" applyFont="1" applyBorder="1" applyAlignment="1" applyProtection="1">
      <alignment horizontal="center" vertical="center"/>
      <protection hidden="1"/>
    </xf>
    <xf numFmtId="0" fontId="5" fillId="0" borderId="43" xfId="77" applyFont="1" applyBorder="1" applyAlignment="1" applyProtection="1">
      <alignment horizontal="center" vertical="center"/>
      <protection hidden="1"/>
    </xf>
    <xf numFmtId="0" fontId="2" fillId="0" borderId="42" xfId="77" applyFont="1" applyBorder="1" applyAlignment="1" applyProtection="1">
      <alignment horizontal="center" vertical="center"/>
      <protection hidden="1"/>
    </xf>
    <xf numFmtId="0" fontId="2" fillId="0" borderId="37" xfId="77" applyFont="1" applyBorder="1" applyAlignment="1" applyProtection="1">
      <alignment horizontal="center" vertical="center"/>
      <protection hidden="1"/>
    </xf>
    <xf numFmtId="0" fontId="2" fillId="0" borderId="41" xfId="77" applyFont="1" applyBorder="1" applyAlignment="1" applyProtection="1">
      <alignment horizontal="center" vertical="center"/>
      <protection hidden="1"/>
    </xf>
    <xf numFmtId="0" fontId="2" fillId="0" borderId="44" xfId="77" applyFont="1" applyBorder="1" applyAlignment="1" applyProtection="1">
      <alignment horizontal="center" vertical="center"/>
      <protection hidden="1"/>
    </xf>
    <xf numFmtId="0" fontId="2" fillId="0" borderId="37" xfId="77" applyFont="1" applyFill="1" applyBorder="1" applyAlignment="1" applyProtection="1">
      <alignment horizontal="center" shrinkToFit="1"/>
      <protection hidden="1"/>
    </xf>
    <xf numFmtId="172" fontId="8" fillId="17" borderId="45" xfId="77" applyNumberFormat="1" applyFont="1" applyFill="1" applyBorder="1" applyAlignment="1" applyProtection="1">
      <alignment horizontal="center"/>
      <protection hidden="1"/>
    </xf>
    <xf numFmtId="172" fontId="8" fillId="17" borderId="46" xfId="77" applyNumberFormat="1" applyFont="1" applyFill="1" applyBorder="1" applyAlignment="1" applyProtection="1">
      <alignment horizontal="center"/>
      <protection hidden="1"/>
    </xf>
    <xf numFmtId="0" fontId="8" fillId="17" borderId="35" xfId="77" applyFont="1" applyFill="1" applyBorder="1" applyAlignment="1" applyProtection="1">
      <alignment horizontal="center"/>
      <protection hidden="1"/>
    </xf>
    <xf numFmtId="0" fontId="8" fillId="17" borderId="15" xfId="77" applyFont="1" applyFill="1" applyBorder="1" applyAlignment="1" applyProtection="1">
      <alignment horizontal="center"/>
      <protection hidden="1"/>
    </xf>
    <xf numFmtId="0" fontId="8" fillId="17" borderId="36" xfId="77" applyFont="1" applyFill="1" applyBorder="1" applyAlignment="1" applyProtection="1">
      <alignment horizontal="center"/>
      <protection hidden="1"/>
    </xf>
    <xf numFmtId="0" fontId="8" fillId="25" borderId="35" xfId="77" applyFont="1" applyFill="1" applyBorder="1" applyAlignment="1" applyProtection="1">
      <alignment horizontal="center"/>
      <protection hidden="1"/>
    </xf>
    <xf numFmtId="0" fontId="8" fillId="25" borderId="15" xfId="77" applyFont="1" applyFill="1" applyBorder="1" applyAlignment="1" applyProtection="1">
      <alignment horizontal="center"/>
      <protection hidden="1"/>
    </xf>
    <xf numFmtId="0" fontId="8" fillId="25" borderId="36" xfId="77" applyFont="1" applyFill="1" applyBorder="1" applyAlignment="1" applyProtection="1">
      <alignment horizontal="center"/>
      <protection hidden="1"/>
    </xf>
    <xf numFmtId="0" fontId="8" fillId="0" borderId="35" xfId="77" applyFont="1" applyBorder="1" applyAlignment="1" applyProtection="1">
      <alignment horizontal="center"/>
      <protection hidden="1"/>
    </xf>
    <xf numFmtId="0" fontId="8" fillId="0" borderId="15" xfId="77" applyFont="1" applyBorder="1" applyAlignment="1" applyProtection="1">
      <alignment horizontal="center"/>
      <protection hidden="1"/>
    </xf>
    <xf numFmtId="0" fontId="8" fillId="0" borderId="36" xfId="77" applyFont="1" applyBorder="1" applyAlignment="1" applyProtection="1">
      <alignment horizontal="center"/>
      <protection hidden="1"/>
    </xf>
    <xf numFmtId="172" fontId="8" fillId="0" borderId="46" xfId="77" applyNumberFormat="1" applyFont="1" applyFill="1" applyBorder="1" applyAlignment="1" applyProtection="1">
      <alignment horizontal="center"/>
      <protection hidden="1"/>
    </xf>
    <xf numFmtId="0" fontId="8" fillId="0" borderId="46" xfId="77" applyNumberFormat="1" applyFont="1" applyFill="1" applyBorder="1" applyAlignment="1" applyProtection="1">
      <alignment horizontal="center"/>
      <protection hidden="1"/>
    </xf>
    <xf numFmtId="0" fontId="2" fillId="0" borderId="47" xfId="77" applyFont="1" applyBorder="1" applyAlignment="1" applyProtection="1">
      <alignment shrinkToFit="1"/>
      <protection hidden="1"/>
    </xf>
    <xf numFmtId="172" fontId="8" fillId="0" borderId="35" xfId="77" applyNumberFormat="1" applyFont="1" applyBorder="1" applyAlignment="1" applyProtection="1">
      <alignment horizontal="center"/>
      <protection hidden="1"/>
    </xf>
    <xf numFmtId="172" fontId="8" fillId="0" borderId="15" xfId="77" applyNumberFormat="1" applyFont="1" applyBorder="1" applyAlignment="1" applyProtection="1">
      <alignment horizontal="center"/>
      <protection hidden="1"/>
    </xf>
    <xf numFmtId="172" fontId="8" fillId="0" borderId="36" xfId="77" applyNumberFormat="1" applyFont="1" applyBorder="1" applyAlignment="1" applyProtection="1">
      <alignment horizontal="center"/>
      <protection hidden="1"/>
    </xf>
    <xf numFmtId="0" fontId="2" fillId="0" borderId="47" xfId="77" applyFont="1" applyBorder="1" applyAlignment="1" applyProtection="1">
      <alignment shrinkToFit="1"/>
      <protection hidden="1"/>
    </xf>
    <xf numFmtId="0" fontId="2" fillId="0" borderId="48" xfId="77" applyFont="1" applyBorder="1" applyProtection="1">
      <alignment/>
      <protection hidden="1"/>
    </xf>
    <xf numFmtId="4" fontId="2" fillId="0" borderId="40" xfId="77" applyNumberFormat="1" applyFont="1" applyFill="1" applyBorder="1" applyAlignment="1" applyProtection="1">
      <alignment vertical="center" shrinkToFit="1"/>
      <protection hidden="1"/>
    </xf>
    <xf numFmtId="0" fontId="2" fillId="0" borderId="48" xfId="77" applyFont="1" applyBorder="1" applyAlignment="1" applyProtection="1">
      <alignment vertical="center"/>
      <protection hidden="1"/>
    </xf>
    <xf numFmtId="0" fontId="5" fillId="0" borderId="0" xfId="77" applyFont="1" applyBorder="1" applyProtection="1">
      <alignment/>
      <protection hidden="1"/>
    </xf>
    <xf numFmtId="0" fontId="5" fillId="0" borderId="0" xfId="77" applyFont="1" applyBorder="1" applyAlignment="1" applyProtection="1" quotePrefix="1">
      <alignment horizontal="left" shrinkToFit="1"/>
      <protection hidden="1"/>
    </xf>
    <xf numFmtId="0" fontId="14" fillId="0" borderId="0" xfId="77" applyFont="1" applyBorder="1" applyAlignment="1" applyProtection="1" quotePrefix="1">
      <alignment vertical="center"/>
      <protection hidden="1"/>
    </xf>
    <xf numFmtId="0" fontId="5" fillId="0" borderId="0" xfId="77" applyFont="1" applyBorder="1" applyAlignment="1" applyProtection="1">
      <alignment/>
      <protection hidden="1"/>
    </xf>
    <xf numFmtId="0" fontId="14" fillId="0" borderId="0" xfId="77" applyFont="1" applyBorder="1" applyAlignment="1" applyProtection="1">
      <alignment vertical="center"/>
      <protection hidden="1"/>
    </xf>
    <xf numFmtId="0" fontId="5" fillId="0" borderId="0" xfId="77" applyFont="1" applyBorder="1" applyAlignment="1" applyProtection="1">
      <alignment horizontal="center" shrinkToFit="1"/>
      <protection hidden="1"/>
    </xf>
    <xf numFmtId="0" fontId="14" fillId="23" borderId="0" xfId="77" applyFont="1" applyFill="1" applyBorder="1" applyAlignment="1" applyProtection="1">
      <alignment horizontal="center" wrapText="1" shrinkToFit="1"/>
      <protection hidden="1"/>
    </xf>
    <xf numFmtId="0" fontId="14" fillId="0" borderId="31" xfId="77" applyFont="1" applyBorder="1" applyAlignment="1" applyProtection="1">
      <alignment horizontal="center" vertical="center" wrapText="1"/>
      <protection hidden="1"/>
    </xf>
    <xf numFmtId="0" fontId="14" fillId="0" borderId="21" xfId="77" applyFont="1" applyBorder="1" applyAlignment="1" applyProtection="1">
      <alignment horizontal="center" vertical="center" wrapText="1"/>
      <protection hidden="1"/>
    </xf>
    <xf numFmtId="0" fontId="15" fillId="0" borderId="49" xfId="67" applyFont="1" applyBorder="1" applyAlignment="1" applyProtection="1">
      <alignment/>
      <protection hidden="1"/>
    </xf>
    <xf numFmtId="0" fontId="2" fillId="0" borderId="31" xfId="77" applyFont="1" applyBorder="1" applyAlignment="1" applyProtection="1" quotePrefix="1">
      <alignment horizontal="center" vertical="center" wrapText="1"/>
      <protection hidden="1"/>
    </xf>
    <xf numFmtId="0" fontId="2" fillId="0" borderId="32" xfId="77" applyFont="1" applyBorder="1" applyAlignment="1" applyProtection="1" quotePrefix="1">
      <alignment horizontal="center" vertical="center" wrapText="1"/>
      <protection hidden="1"/>
    </xf>
    <xf numFmtId="0" fontId="14" fillId="0" borderId="50" xfId="77" applyFont="1" applyBorder="1" applyAlignment="1" applyProtection="1">
      <alignment horizontal="center" vertical="center"/>
      <protection hidden="1"/>
    </xf>
    <xf numFmtId="0" fontId="14" fillId="0" borderId="39" xfId="77" applyFont="1" applyBorder="1" applyAlignment="1" applyProtection="1">
      <alignment horizontal="center" vertical="center"/>
      <protection hidden="1"/>
    </xf>
    <xf numFmtId="0" fontId="2" fillId="0" borderId="34" xfId="77" applyFont="1" applyBorder="1" applyAlignment="1" applyProtection="1">
      <alignment horizontal="center" vertical="center" wrapText="1"/>
      <protection hidden="1"/>
    </xf>
    <xf numFmtId="0" fontId="2" fillId="0" borderId="51" xfId="77" applyFont="1" applyBorder="1" applyAlignment="1" applyProtection="1">
      <alignment horizontal="center" vertical="center" wrapText="1"/>
      <protection hidden="1"/>
    </xf>
    <xf numFmtId="14" fontId="2" fillId="14" borderId="0" xfId="77" applyNumberFormat="1" applyFont="1" applyFill="1" applyBorder="1" applyAlignment="1" applyProtection="1">
      <alignment horizontal="center" vertical="center" shrinkToFit="1"/>
      <protection hidden="1"/>
    </xf>
    <xf numFmtId="0" fontId="15" fillId="0" borderId="21" xfId="67" applyFont="1" applyBorder="1" applyAlignment="1" applyProtection="1">
      <alignment/>
      <protection hidden="1"/>
    </xf>
    <xf numFmtId="0" fontId="2" fillId="0" borderId="52" xfId="77" applyFont="1" applyBorder="1" applyAlignment="1" applyProtection="1">
      <alignment horizontal="center" vertical="center" wrapText="1"/>
      <protection hidden="1"/>
    </xf>
    <xf numFmtId="0" fontId="2" fillId="0" borderId="21" xfId="77" applyFont="1" applyBorder="1" applyAlignment="1" applyProtection="1">
      <alignment horizontal="center" vertical="center" wrapText="1"/>
      <protection hidden="1"/>
    </xf>
    <xf numFmtId="0" fontId="14" fillId="0" borderId="11" xfId="77" applyFont="1" applyBorder="1" applyAlignment="1" applyProtection="1">
      <alignment horizontal="center" vertical="center" wrapText="1"/>
      <protection hidden="1"/>
    </xf>
    <xf numFmtId="0" fontId="14" fillId="0" borderId="0" xfId="77" applyFont="1" applyBorder="1" applyAlignment="1" applyProtection="1">
      <alignment horizontal="center" vertical="center" wrapText="1"/>
      <protection hidden="1"/>
    </xf>
    <xf numFmtId="0" fontId="14" fillId="0" borderId="11" xfId="77" applyFont="1" applyBorder="1" applyAlignment="1" applyProtection="1">
      <alignment horizontal="center" vertical="center"/>
      <protection hidden="1"/>
    </xf>
    <xf numFmtId="0" fontId="14" fillId="0" borderId="0" xfId="77" applyFont="1" applyBorder="1" applyAlignment="1" applyProtection="1">
      <alignment horizontal="center" vertical="center"/>
      <protection hidden="1"/>
    </xf>
    <xf numFmtId="0" fontId="14" fillId="0" borderId="37" xfId="77" applyFont="1" applyBorder="1" applyAlignment="1" applyProtection="1">
      <alignment horizontal="center" vertical="center"/>
      <protection hidden="1"/>
    </xf>
    <xf numFmtId="0" fontId="15" fillId="0" borderId="0" xfId="67" applyFont="1" applyBorder="1" applyAlignment="1" applyProtection="1">
      <alignment/>
      <protection hidden="1"/>
    </xf>
    <xf numFmtId="0" fontId="2" fillId="0" borderId="18" xfId="77" applyFont="1" applyBorder="1" applyAlignment="1" applyProtection="1">
      <alignment horizontal="center" vertical="center" wrapText="1"/>
      <protection hidden="1"/>
    </xf>
    <xf numFmtId="0" fontId="2" fillId="0" borderId="0" xfId="77" applyFont="1" applyBorder="1" applyAlignment="1" applyProtection="1">
      <alignment horizontal="center" vertical="center" wrapText="1"/>
      <protection hidden="1"/>
    </xf>
    <xf numFmtId="0" fontId="2" fillId="0" borderId="11" xfId="77" applyFont="1" applyBorder="1" applyAlignment="1" applyProtection="1" quotePrefix="1">
      <alignment horizontal="center" vertical="center" wrapText="1"/>
      <protection hidden="1"/>
    </xf>
    <xf numFmtId="0" fontId="2" fillId="0" borderId="37" xfId="77" applyFont="1" applyBorder="1" applyAlignment="1" applyProtection="1" quotePrefix="1">
      <alignment horizontal="center" vertical="center" wrapText="1"/>
      <protection hidden="1"/>
    </xf>
    <xf numFmtId="0" fontId="5" fillId="0" borderId="19" xfId="77" applyFont="1" applyBorder="1" applyAlignment="1" applyProtection="1">
      <alignment horizontal="center" vertical="center" wrapText="1"/>
      <protection hidden="1"/>
    </xf>
    <xf numFmtId="0" fontId="5" fillId="0" borderId="48" xfId="77" applyFont="1" applyBorder="1" applyAlignment="1" applyProtection="1">
      <alignment horizontal="center" vertical="center" wrapText="1"/>
      <protection hidden="1"/>
    </xf>
    <xf numFmtId="4" fontId="19" fillId="0" borderId="48" xfId="67" applyNumberFormat="1" applyFont="1" applyBorder="1" applyAlignment="1" applyProtection="1">
      <alignment vertical="center"/>
      <protection hidden="1"/>
    </xf>
    <xf numFmtId="14" fontId="8" fillId="14" borderId="0" xfId="77" applyNumberFormat="1" applyFont="1" applyFill="1" applyBorder="1" applyAlignment="1" applyProtection="1">
      <alignment horizontal="center" vertical="center" shrinkToFit="1"/>
      <protection hidden="1"/>
    </xf>
    <xf numFmtId="0" fontId="8" fillId="14" borderId="0" xfId="77" applyFont="1" applyFill="1" applyBorder="1" applyAlignment="1" applyProtection="1">
      <alignment horizontal="center" vertical="center" shrinkToFit="1"/>
      <protection hidden="1"/>
    </xf>
    <xf numFmtId="0" fontId="14" fillId="0" borderId="53" xfId="77" applyFont="1" applyBorder="1" applyAlignment="1" applyProtection="1">
      <alignment horizontal="centerContinuous" vertical="center"/>
      <protection hidden="1"/>
    </xf>
    <xf numFmtId="0" fontId="14" fillId="0" borderId="54" xfId="77" applyFont="1" applyBorder="1" applyAlignment="1" applyProtection="1">
      <alignment horizontal="centerContinuous" vertical="center"/>
      <protection hidden="1"/>
    </xf>
    <xf numFmtId="0" fontId="14" fillId="0" borderId="49" xfId="77" applyFont="1" applyBorder="1" applyAlignment="1" applyProtection="1">
      <alignment horizontal="centerContinuous" vertical="center"/>
      <protection hidden="1"/>
    </xf>
    <xf numFmtId="0" fontId="2" fillId="0" borderId="19" xfId="77" applyFont="1" applyBorder="1" applyProtection="1">
      <alignment/>
      <protection hidden="1"/>
    </xf>
    <xf numFmtId="0" fontId="14" fillId="0" borderId="49" xfId="77" applyFont="1" applyBorder="1" applyProtection="1">
      <alignment/>
      <protection hidden="1"/>
    </xf>
    <xf numFmtId="0" fontId="14" fillId="0" borderId="48" xfId="77" applyFont="1" applyBorder="1" applyProtection="1">
      <alignment/>
      <protection hidden="1"/>
    </xf>
    <xf numFmtId="0" fontId="14" fillId="0" borderId="55" xfId="77" applyFont="1" applyBorder="1" applyAlignment="1" applyProtection="1">
      <alignment horizontal="centerContinuous" vertical="center"/>
      <protection hidden="1"/>
    </xf>
    <xf numFmtId="0" fontId="14" fillId="0" borderId="48" xfId="77" applyFont="1" applyBorder="1" applyAlignment="1" applyProtection="1">
      <alignment horizontal="centerContinuous"/>
      <protection hidden="1"/>
    </xf>
    <xf numFmtId="0" fontId="14" fillId="0" borderId="56" xfId="77" applyFont="1" applyBorder="1" applyAlignment="1" applyProtection="1">
      <alignment horizontal="centerContinuous"/>
      <protection hidden="1"/>
    </xf>
    <xf numFmtId="0" fontId="14" fillId="0" borderId="40" xfId="77" applyFont="1" applyBorder="1" applyProtection="1">
      <alignment/>
      <protection hidden="1"/>
    </xf>
    <xf numFmtId="0" fontId="14" fillId="0" borderId="11" xfId="77" applyFont="1" applyBorder="1" applyAlignment="1" applyProtection="1" quotePrefix="1">
      <alignment horizontal="centerContinuous"/>
      <protection hidden="1"/>
    </xf>
    <xf numFmtId="0" fontId="14" fillId="0" borderId="0" xfId="77" applyFont="1" applyBorder="1" applyAlignment="1" applyProtection="1" quotePrefix="1">
      <alignment horizontal="centerContinuous"/>
      <protection hidden="1"/>
    </xf>
    <xf numFmtId="0" fontId="14" fillId="0" borderId="42" xfId="77" applyFont="1" applyBorder="1" applyAlignment="1" applyProtection="1" quotePrefix="1">
      <alignment horizontal="centerContinuous"/>
      <protection hidden="1"/>
    </xf>
    <xf numFmtId="0" fontId="14" fillId="0" borderId="18" xfId="77" applyFont="1" applyBorder="1" applyAlignment="1" applyProtection="1">
      <alignment horizontal="center"/>
      <protection hidden="1"/>
    </xf>
    <xf numFmtId="0" fontId="14" fillId="0" borderId="0" xfId="77" applyFont="1" applyBorder="1" applyAlignment="1" applyProtection="1">
      <alignment horizontal="center"/>
      <protection hidden="1"/>
    </xf>
    <xf numFmtId="0" fontId="14" fillId="0" borderId="42" xfId="77" applyFont="1" applyBorder="1" applyAlignment="1" applyProtection="1">
      <alignment horizontal="center"/>
      <protection hidden="1"/>
    </xf>
    <xf numFmtId="0" fontId="14" fillId="0" borderId="37" xfId="77" applyFont="1" applyBorder="1" applyAlignment="1" applyProtection="1">
      <alignment horizontal="center"/>
      <protection hidden="1"/>
    </xf>
    <xf numFmtId="174" fontId="8" fillId="0" borderId="11" xfId="77" applyNumberFormat="1" applyFont="1" applyBorder="1" applyAlignment="1" applyProtection="1" quotePrefix="1">
      <alignment horizontal="centerContinuous" vertical="center"/>
      <protection hidden="1"/>
    </xf>
    <xf numFmtId="0" fontId="8" fillId="0" borderId="0" xfId="77" applyFont="1" applyBorder="1" applyAlignment="1" applyProtection="1" quotePrefix="1">
      <alignment horizontal="centerContinuous" vertical="center"/>
      <protection hidden="1"/>
    </xf>
    <xf numFmtId="0" fontId="8" fillId="0" borderId="42" xfId="77" applyFont="1" applyBorder="1" applyAlignment="1" applyProtection="1" quotePrefix="1">
      <alignment horizontal="centerContinuous" vertical="center"/>
      <protection hidden="1"/>
    </xf>
    <xf numFmtId="0" fontId="14" fillId="0" borderId="11" xfId="77" applyFont="1" applyBorder="1" applyAlignment="1" applyProtection="1">
      <alignment horizontal="centerContinuous"/>
      <protection hidden="1"/>
    </xf>
    <xf numFmtId="0" fontId="14" fillId="0" borderId="0" xfId="77" applyFont="1" applyBorder="1" applyAlignment="1" applyProtection="1">
      <alignment horizontal="centerContinuous"/>
      <protection hidden="1"/>
    </xf>
    <xf numFmtId="0" fontId="14" fillId="0" borderId="42" xfId="77" applyFont="1" applyBorder="1" applyAlignment="1" applyProtection="1">
      <alignment horizontal="centerContinuous"/>
      <protection hidden="1"/>
    </xf>
    <xf numFmtId="0" fontId="14" fillId="0" borderId="48" xfId="77" applyFont="1" applyBorder="1" applyAlignment="1" applyProtection="1">
      <alignment vertical="center"/>
      <protection hidden="1"/>
    </xf>
    <xf numFmtId="0" fontId="6" fillId="0" borderId="40" xfId="77" applyFont="1" applyBorder="1" applyAlignment="1" applyProtection="1">
      <alignment horizontal="right" shrinkToFit="1"/>
      <protection hidden="1"/>
    </xf>
    <xf numFmtId="0" fontId="2" fillId="0" borderId="0" xfId="77" applyFont="1" applyAlignment="1" applyProtection="1">
      <alignment shrinkToFit="1"/>
      <protection hidden="1"/>
    </xf>
    <xf numFmtId="0" fontId="58" fillId="10" borderId="0" xfId="0" applyFont="1" applyFill="1" applyAlignment="1">
      <alignment horizontal="justify"/>
    </xf>
    <xf numFmtId="0" fontId="59" fillId="10" borderId="0" xfId="0" applyFont="1" applyFill="1" applyAlignment="1">
      <alignment/>
    </xf>
    <xf numFmtId="172" fontId="8" fillId="17" borderId="15" xfId="77" applyNumberFormat="1" applyFont="1" applyFill="1" applyBorder="1" applyAlignment="1" applyProtection="1" quotePrefix="1">
      <alignment horizontal="center"/>
      <protection hidden="1"/>
    </xf>
    <xf numFmtId="172" fontId="8" fillId="25" borderId="15" xfId="77" applyNumberFormat="1" applyFont="1" applyFill="1" applyBorder="1" applyAlignment="1" applyProtection="1" quotePrefix="1">
      <alignment horizontal="center"/>
      <protection hidden="1"/>
    </xf>
    <xf numFmtId="0" fontId="5" fillId="0" borderId="57" xfId="77" applyFont="1" applyBorder="1" applyAlignment="1" applyProtection="1">
      <alignment horizontal="center" vertical="center"/>
      <protection hidden="1"/>
    </xf>
    <xf numFmtId="0" fontId="14" fillId="17" borderId="47" xfId="77" applyFont="1" applyFill="1" applyBorder="1" applyAlignment="1" applyProtection="1" quotePrefix="1">
      <alignment horizontal="centerContinuous"/>
      <protection hidden="1"/>
    </xf>
    <xf numFmtId="172" fontId="8" fillId="17" borderId="35" xfId="77" applyNumberFormat="1" applyFont="1" applyFill="1" applyBorder="1" applyAlignment="1" applyProtection="1" quotePrefix="1">
      <alignment horizontal="center"/>
      <protection hidden="1"/>
    </xf>
    <xf numFmtId="0" fontId="2" fillId="17" borderId="47" xfId="77" applyFont="1" applyFill="1" applyBorder="1" applyProtection="1">
      <alignment/>
      <protection hidden="1"/>
    </xf>
    <xf numFmtId="172" fontId="8" fillId="25" borderId="35" xfId="77" applyNumberFormat="1" applyFont="1" applyFill="1" applyBorder="1" applyAlignment="1" applyProtection="1" quotePrefix="1">
      <alignment horizontal="center"/>
      <protection hidden="1"/>
    </xf>
    <xf numFmtId="0" fontId="2" fillId="25" borderId="47" xfId="77" applyFont="1" applyFill="1" applyBorder="1" applyProtection="1">
      <alignment/>
      <protection hidden="1"/>
    </xf>
    <xf numFmtId="172" fontId="8" fillId="0" borderId="45" xfId="77" applyNumberFormat="1" applyFont="1" applyFill="1" applyBorder="1" applyAlignment="1" applyProtection="1">
      <alignment horizontal="center"/>
      <protection hidden="1"/>
    </xf>
    <xf numFmtId="0" fontId="2" fillId="0" borderId="47" xfId="77" applyFont="1" applyBorder="1" applyProtection="1">
      <alignment/>
      <protection hidden="1"/>
    </xf>
    <xf numFmtId="0" fontId="0" fillId="0" borderId="0" xfId="73" applyFill="1" applyAlignment="1" applyProtection="1">
      <alignment vertical="center"/>
      <protection locked="0"/>
    </xf>
    <xf numFmtId="0" fontId="9" fillId="2" borderId="23" xfId="0" applyFont="1" applyFill="1" applyBorder="1" applyAlignment="1" applyProtection="1">
      <alignment horizontal="right" shrinkToFit="1"/>
      <protection hidden="1"/>
    </xf>
    <xf numFmtId="0" fontId="0" fillId="0" borderId="0" xfId="65" applyFont="1" applyAlignment="1" applyProtection="1">
      <alignment vertical="center"/>
      <protection locked="0"/>
    </xf>
    <xf numFmtId="0" fontId="0" fillId="0" borderId="0" xfId="65" applyFont="1" applyAlignment="1" applyProtection="1">
      <alignment vertical="center" shrinkToFit="1"/>
      <protection locked="0"/>
    </xf>
    <xf numFmtId="0" fontId="0" fillId="0" borderId="0" xfId="65" applyFont="1" applyAlignment="1" applyProtection="1">
      <alignment horizontal="center" vertical="center"/>
      <protection locked="0"/>
    </xf>
    <xf numFmtId="0" fontId="0" fillId="28" borderId="15" xfId="65" applyFont="1" applyFill="1" applyBorder="1" applyAlignment="1" applyProtection="1">
      <alignment vertical="center"/>
      <protection locked="0"/>
    </xf>
    <xf numFmtId="0" fontId="0" fillId="28" borderId="15" xfId="65" applyFont="1" applyFill="1" applyBorder="1" applyAlignment="1" applyProtection="1">
      <alignment horizontal="left" vertical="center"/>
      <protection locked="0"/>
    </xf>
    <xf numFmtId="0" fontId="0" fillId="28" borderId="15" xfId="65" applyFont="1" applyFill="1" applyBorder="1" applyAlignment="1" applyProtection="1">
      <alignment horizontal="center" vertical="center"/>
      <protection locked="0"/>
    </xf>
    <xf numFmtId="174" fontId="20" fillId="0" borderId="0" xfId="76" applyNumberFormat="1" applyFont="1" applyFill="1" applyBorder="1" applyAlignment="1">
      <alignment horizontal="center"/>
      <protection/>
    </xf>
    <xf numFmtId="174" fontId="20" fillId="0" borderId="0" xfId="76" applyNumberFormat="1" applyFont="1" applyFill="1" applyBorder="1" applyAlignment="1">
      <alignment horizontal="center" vertical="center"/>
      <protection/>
    </xf>
    <xf numFmtId="0" fontId="20" fillId="0" borderId="0" xfId="76" applyFont="1" applyFill="1" applyBorder="1" applyAlignment="1">
      <alignment horizontal="left" vertical="center"/>
      <protection/>
    </xf>
    <xf numFmtId="0" fontId="63" fillId="0" borderId="0" xfId="76" applyFont="1" applyFill="1" applyBorder="1" applyAlignment="1">
      <alignment horizontal="center" vertical="center"/>
      <protection/>
    </xf>
    <xf numFmtId="0" fontId="19" fillId="0" borderId="31" xfId="76" applyFont="1" applyFill="1" applyBorder="1" applyAlignment="1">
      <alignment/>
      <protection/>
    </xf>
    <xf numFmtId="0" fontId="19" fillId="0" borderId="0" xfId="76" applyFont="1" applyFill="1" applyAlignment="1">
      <alignment/>
      <protection/>
    </xf>
    <xf numFmtId="0" fontId="20" fillId="0" borderId="0" xfId="76" applyFont="1" applyFill="1" applyAlignment="1">
      <alignment/>
      <protection/>
    </xf>
    <xf numFmtId="0" fontId="20" fillId="0" borderId="0" xfId="76" applyFont="1" applyFill="1" applyBorder="1" applyAlignment="1">
      <alignment/>
      <protection/>
    </xf>
    <xf numFmtId="0" fontId="19" fillId="0" borderId="0" xfId="76" applyFont="1" applyFill="1" applyAlignment="1">
      <alignment/>
      <protection/>
    </xf>
    <xf numFmtId="0" fontId="53" fillId="0" borderId="0" xfId="76" applyFont="1" applyFill="1" applyBorder="1" applyAlignment="1">
      <alignment/>
      <protection/>
    </xf>
    <xf numFmtId="0" fontId="61" fillId="0" borderId="0" xfId="76" applyFont="1" applyFill="1" applyAlignment="1">
      <alignment/>
      <protection/>
    </xf>
    <xf numFmtId="0" fontId="20" fillId="0" borderId="0" xfId="76" applyFont="1" applyFill="1" applyBorder="1" applyAlignment="1">
      <alignment horizontal="right"/>
      <protection/>
    </xf>
    <xf numFmtId="0" fontId="19" fillId="0" borderId="0" xfId="76" applyFont="1" applyFill="1" applyBorder="1" applyAlignment="1">
      <alignment/>
      <protection/>
    </xf>
    <xf numFmtId="0" fontId="19" fillId="0" borderId="0" xfId="76" applyFont="1" applyFill="1" applyBorder="1" applyAlignment="1">
      <alignment horizontal="center"/>
      <protection/>
    </xf>
    <xf numFmtId="0" fontId="2" fillId="0" borderId="16" xfId="77" applyFont="1" applyBorder="1" applyAlignment="1" applyProtection="1">
      <alignment horizontal="center" vertical="center"/>
      <protection hidden="1"/>
    </xf>
    <xf numFmtId="0" fontId="2" fillId="0" borderId="57" xfId="77" applyFont="1" applyBorder="1" applyAlignment="1" applyProtection="1">
      <alignment horizontal="center" vertical="center"/>
      <protection hidden="1"/>
    </xf>
    <xf numFmtId="0" fontId="2" fillId="0" borderId="58" xfId="77" applyFont="1" applyBorder="1" applyAlignment="1" applyProtection="1">
      <alignment horizontal="center" vertical="center"/>
      <protection hidden="1"/>
    </xf>
    <xf numFmtId="0" fontId="2" fillId="0" borderId="43" xfId="77" applyFont="1" applyBorder="1" applyAlignment="1" applyProtection="1">
      <alignment horizontal="center"/>
      <protection hidden="1"/>
    </xf>
    <xf numFmtId="0" fontId="2" fillId="0" borderId="57" xfId="77" applyFont="1" applyBorder="1" applyAlignment="1" applyProtection="1">
      <alignment horizontal="center"/>
      <protection hidden="1"/>
    </xf>
    <xf numFmtId="0" fontId="2" fillId="0" borderId="58" xfId="77" applyFont="1" applyBorder="1" applyAlignment="1" applyProtection="1">
      <alignment horizontal="center"/>
      <protection hidden="1"/>
    </xf>
    <xf numFmtId="0" fontId="2" fillId="0" borderId="16" xfId="77" applyFont="1" applyBorder="1" applyAlignment="1" applyProtection="1">
      <alignment horizontal="center"/>
      <protection hidden="1"/>
    </xf>
    <xf numFmtId="0" fontId="9" fillId="2" borderId="53" xfId="0" applyFont="1" applyFill="1" applyBorder="1" applyAlignment="1" applyProtection="1">
      <alignment horizontal="right" vertical="center" shrinkToFit="1"/>
      <protection hidden="1"/>
    </xf>
    <xf numFmtId="0" fontId="2" fillId="0" borderId="23" xfId="78" applyFont="1" applyFill="1" applyBorder="1" applyAlignment="1" applyProtection="1">
      <alignment shrinkToFit="1"/>
      <protection locked="0"/>
    </xf>
    <xf numFmtId="0" fontId="69" fillId="28" borderId="15" xfId="65" applyFont="1" applyFill="1" applyBorder="1" applyAlignment="1" applyProtection="1">
      <alignment horizontal="center" vertical="center"/>
      <protection locked="0"/>
    </xf>
    <xf numFmtId="0" fontId="0" fillId="28" borderId="15" xfId="65" applyFont="1" applyFill="1" applyBorder="1" applyAlignment="1" applyProtection="1">
      <alignment vertical="center" wrapText="1"/>
      <protection locked="0"/>
    </xf>
    <xf numFmtId="0" fontId="2" fillId="0" borderId="0" xfId="64" applyFont="1" applyFill="1" applyBorder="1" applyAlignment="1" applyProtection="1">
      <alignment horizontal="left" shrinkToFit="1"/>
      <protection locked="0"/>
    </xf>
    <xf numFmtId="0" fontId="2" fillId="0" borderId="0" xfId="64" applyFill="1" applyBorder="1" applyAlignment="1" applyProtection="1">
      <alignment horizontal="left" shrinkToFit="1"/>
      <protection locked="0"/>
    </xf>
    <xf numFmtId="4" fontId="2" fillId="0" borderId="0" xfId="64" applyNumberFormat="1" applyFill="1" applyBorder="1" applyAlignment="1" applyProtection="1">
      <alignment horizontal="left" shrinkToFit="1"/>
      <protection locked="0"/>
    </xf>
    <xf numFmtId="14" fontId="2" fillId="0" borderId="0" xfId="64" applyNumberFormat="1" applyFill="1" applyBorder="1" applyAlignment="1" applyProtection="1">
      <alignment horizontal="left" shrinkToFit="1"/>
      <protection locked="0"/>
    </xf>
    <xf numFmtId="0" fontId="2" fillId="0" borderId="22" xfId="64" applyFont="1" applyFill="1" applyBorder="1" applyAlignment="1" applyProtection="1">
      <alignment horizontal="left" shrinkToFit="1"/>
      <protection locked="0"/>
    </xf>
    <xf numFmtId="0" fontId="2" fillId="0" borderId="23" xfId="64" applyFont="1" applyFill="1" applyBorder="1" applyAlignment="1" applyProtection="1">
      <alignment horizontal="left" shrinkToFit="1"/>
      <protection locked="0"/>
    </xf>
    <xf numFmtId="174" fontId="2" fillId="0" borderId="23" xfId="64" applyNumberFormat="1" applyFill="1" applyBorder="1" applyAlignment="1" applyProtection="1">
      <alignment horizontal="left" shrinkToFit="1"/>
      <protection locked="0"/>
    </xf>
    <xf numFmtId="174" fontId="2" fillId="0" borderId="23" xfId="64" applyNumberFormat="1" applyFont="1" applyFill="1" applyBorder="1" applyAlignment="1" applyProtection="1">
      <alignment horizontal="left" shrinkToFit="1"/>
      <protection locked="0"/>
    </xf>
    <xf numFmtId="4" fontId="7" fillId="0" borderId="23" xfId="64" applyNumberFormat="1" applyFont="1" applyFill="1" applyBorder="1" applyAlignment="1" applyProtection="1">
      <alignment horizontal="left" shrinkToFit="1"/>
      <protection locked="0"/>
    </xf>
    <xf numFmtId="0" fontId="6" fillId="0" borderId="0" xfId="77" applyFont="1" applyAlignment="1" applyProtection="1">
      <alignment horizontal="right" shrinkToFit="1"/>
      <protection hidden="1"/>
    </xf>
    <xf numFmtId="14" fontId="2" fillId="0" borderId="49" xfId="95" applyNumberFormat="1" applyFont="1" applyFill="1" applyBorder="1" applyAlignment="1" applyProtection="1">
      <alignment horizontal="left" shrinkToFit="1"/>
      <protection locked="0"/>
    </xf>
    <xf numFmtId="0" fontId="20" fillId="0" borderId="15" xfId="76" applyFont="1" applyFill="1" applyBorder="1" applyAlignment="1">
      <alignment horizontal="center" vertical="center"/>
      <protection/>
    </xf>
    <xf numFmtId="0" fontId="2" fillId="0" borderId="0" xfId="78" applyFont="1" applyFill="1" applyProtection="1">
      <alignment/>
      <protection locked="0"/>
    </xf>
    <xf numFmtId="0" fontId="56" fillId="29" borderId="21" xfId="78" applyFont="1" applyFill="1" applyBorder="1" applyAlignment="1" applyProtection="1">
      <alignment horizontal="center"/>
      <protection locked="0"/>
    </xf>
    <xf numFmtId="0" fontId="9" fillId="10" borderId="23" xfId="0" applyFont="1" applyFill="1" applyBorder="1" applyAlignment="1" applyProtection="1">
      <alignment horizontal="right" vertical="center" shrinkToFit="1"/>
      <protection hidden="1"/>
    </xf>
    <xf numFmtId="0" fontId="2" fillId="0" borderId="23" xfId="78" applyFont="1" applyFill="1" applyBorder="1" applyAlignment="1" applyProtection="1">
      <alignment vertical="center" shrinkToFit="1"/>
      <protection locked="0"/>
    </xf>
    <xf numFmtId="179" fontId="0" fillId="0" borderId="15" xfId="65" applyNumberFormat="1" applyFont="1" applyFill="1" applyBorder="1" applyAlignment="1" applyProtection="1">
      <alignment horizontal="center" vertical="center" wrapText="1"/>
      <protection locked="0"/>
    </xf>
    <xf numFmtId="0" fontId="0" fillId="0" borderId="15" xfId="65" applyNumberFormat="1" applyFont="1" applyFill="1" applyBorder="1" applyAlignment="1" applyProtection="1">
      <alignment horizontal="center" vertical="center" wrapText="1"/>
      <protection locked="0"/>
    </xf>
    <xf numFmtId="4" fontId="0" fillId="0" borderId="15" xfId="65" applyNumberFormat="1" applyFont="1" applyFill="1" applyBorder="1" applyAlignment="1" applyProtection="1">
      <alignment vertical="center"/>
      <protection locked="0"/>
    </xf>
    <xf numFmtId="0" fontId="70" fillId="0" borderId="0" xfId="76" applyFont="1" applyFill="1" applyBorder="1" applyAlignment="1">
      <alignment/>
      <protection/>
    </xf>
    <xf numFmtId="0" fontId="0" fillId="28" borderId="15" xfId="65" applyFont="1" applyFill="1" applyBorder="1" applyAlignment="1" applyProtection="1">
      <alignment vertical="center" shrinkToFit="1"/>
      <protection locked="0"/>
    </xf>
    <xf numFmtId="172" fontId="7" fillId="14" borderId="35" xfId="77" applyNumberFormat="1" applyFont="1" applyFill="1" applyBorder="1" applyAlignment="1" applyProtection="1" quotePrefix="1">
      <alignment horizontal="center"/>
      <protection hidden="1"/>
    </xf>
    <xf numFmtId="172" fontId="7" fillId="14" borderId="15" xfId="77" applyNumberFormat="1" applyFont="1" applyFill="1" applyBorder="1" applyAlignment="1" applyProtection="1">
      <alignment horizontal="center"/>
      <protection hidden="1"/>
    </xf>
    <xf numFmtId="172" fontId="7" fillId="14" borderId="15" xfId="77" applyNumberFormat="1" applyFont="1" applyFill="1" applyBorder="1" applyAlignment="1" applyProtection="1" quotePrefix="1">
      <alignment horizontal="center"/>
      <protection hidden="1"/>
    </xf>
    <xf numFmtId="172" fontId="7" fillId="14" borderId="36" xfId="77" applyNumberFormat="1" applyFont="1" applyFill="1" applyBorder="1" applyAlignment="1" applyProtection="1">
      <alignment horizontal="center"/>
      <protection hidden="1"/>
    </xf>
    <xf numFmtId="0" fontId="62" fillId="22" borderId="0" xfId="0" applyFont="1" applyFill="1" applyBorder="1" applyAlignment="1" applyProtection="1">
      <alignment shrinkToFit="1"/>
      <protection hidden="1"/>
    </xf>
    <xf numFmtId="0" fontId="62" fillId="22" borderId="37" xfId="0" applyFont="1" applyFill="1" applyBorder="1" applyAlignment="1" applyProtection="1">
      <alignment shrinkToFit="1"/>
      <protection hidden="1"/>
    </xf>
    <xf numFmtId="172" fontId="7" fillId="14" borderId="59" xfId="77" applyNumberFormat="1" applyFont="1" applyFill="1" applyBorder="1" applyAlignment="1" applyProtection="1" quotePrefix="1">
      <alignment horizontal="center"/>
      <protection hidden="1"/>
    </xf>
    <xf numFmtId="172" fontId="7" fillId="14" borderId="60" xfId="77" applyNumberFormat="1" applyFont="1" applyFill="1" applyBorder="1" applyAlignment="1" applyProtection="1">
      <alignment horizontal="center"/>
      <protection hidden="1"/>
    </xf>
    <xf numFmtId="172" fontId="7" fillId="14" borderId="61" xfId="77" applyNumberFormat="1" applyFont="1" applyFill="1" applyBorder="1" applyAlignment="1" applyProtection="1" quotePrefix="1">
      <alignment horizontal="center"/>
      <protection hidden="1"/>
    </xf>
    <xf numFmtId="172" fontId="7" fillId="14" borderId="36" xfId="77" applyNumberFormat="1" applyFont="1" applyFill="1" applyBorder="1" applyAlignment="1" applyProtection="1" quotePrefix="1">
      <alignment horizontal="center"/>
      <protection hidden="1"/>
    </xf>
    <xf numFmtId="172" fontId="7" fillId="14" borderId="34" xfId="77" applyNumberFormat="1" applyFont="1" applyFill="1" applyBorder="1" applyAlignment="1" applyProtection="1" quotePrefix="1">
      <alignment horizontal="center"/>
      <protection hidden="1"/>
    </xf>
    <xf numFmtId="172" fontId="7" fillId="14" borderId="39" xfId="77" applyNumberFormat="1" applyFont="1" applyFill="1" applyBorder="1" applyAlignment="1" applyProtection="1" quotePrefix="1">
      <alignment horizontal="center"/>
      <protection hidden="1"/>
    </xf>
    <xf numFmtId="0" fontId="16" fillId="2" borderId="0" xfId="0" applyFont="1" applyFill="1" applyAlignment="1" applyProtection="1">
      <alignment horizontal="right"/>
      <protection hidden="1"/>
    </xf>
    <xf numFmtId="0" fontId="22" fillId="0" borderId="15" xfId="0" applyFont="1" applyFill="1" applyBorder="1" applyAlignment="1" applyProtection="1">
      <alignment horizontal="right" shrinkToFit="1"/>
      <protection locked="0"/>
    </xf>
    <xf numFmtId="0" fontId="3" fillId="0" borderId="15" xfId="78" applyFont="1" applyFill="1" applyBorder="1" applyAlignment="1" applyProtection="1">
      <alignment horizontal="right"/>
      <protection locked="0"/>
    </xf>
    <xf numFmtId="0" fontId="0" fillId="28" borderId="15" xfId="65" applyFont="1" applyFill="1" applyBorder="1" applyAlignment="1" applyProtection="1">
      <alignment vertical="center" shrinkToFit="1"/>
      <protection locked="0"/>
    </xf>
    <xf numFmtId="0" fontId="20" fillId="0" borderId="58" xfId="76" applyFont="1" applyFill="1" applyBorder="1" applyAlignment="1">
      <alignment horizontal="center" vertical="center"/>
      <protection/>
    </xf>
    <xf numFmtId="0" fontId="0" fillId="0" borderId="0" xfId="69" applyFill="1">
      <alignment/>
      <protection/>
    </xf>
    <xf numFmtId="0" fontId="22" fillId="0" borderId="0" xfId="69" applyFont="1" applyFill="1">
      <alignment/>
      <protection/>
    </xf>
    <xf numFmtId="0" fontId="0" fillId="0" borderId="0" xfId="69" applyFont="1" applyFill="1" applyAlignment="1">
      <alignment horizontal="right"/>
      <protection/>
    </xf>
    <xf numFmtId="0" fontId="20" fillId="0" borderId="15" xfId="76" applyFont="1" applyFill="1" applyBorder="1" applyAlignment="1">
      <alignment vertical="center"/>
      <protection/>
    </xf>
    <xf numFmtId="0" fontId="20" fillId="0" borderId="15" xfId="76" applyFont="1" applyFill="1" applyBorder="1" applyAlignment="1">
      <alignment/>
      <protection/>
    </xf>
    <xf numFmtId="0" fontId="20" fillId="0" borderId="15" xfId="76" applyFont="1" applyFill="1" applyBorder="1" applyAlignment="1">
      <alignment horizontal="right"/>
      <protection/>
    </xf>
    <xf numFmtId="0" fontId="20" fillId="0" borderId="62" xfId="76" applyFont="1" applyFill="1" applyBorder="1" applyAlignment="1">
      <alignment horizontal="right"/>
      <protection/>
    </xf>
    <xf numFmtId="0" fontId="20" fillId="0" borderId="15" xfId="76" applyFont="1" applyFill="1" applyBorder="1" applyAlignment="1">
      <alignment horizontal="center"/>
      <protection/>
    </xf>
    <xf numFmtId="0" fontId="20" fillId="0" borderId="62" xfId="76" applyFont="1" applyFill="1" applyBorder="1" applyAlignment="1">
      <alignment horizontal="right" vertical="center"/>
      <protection/>
    </xf>
    <xf numFmtId="4" fontId="12" fillId="0" borderId="0" xfId="78" applyNumberFormat="1" applyFont="1" applyFill="1" applyBorder="1" applyAlignment="1" applyProtection="1">
      <alignment horizontal="center" vertical="center"/>
      <protection hidden="1"/>
    </xf>
    <xf numFmtId="4" fontId="12" fillId="0" borderId="63" xfId="78" applyNumberFormat="1" applyFont="1" applyFill="1" applyBorder="1" applyAlignment="1" applyProtection="1">
      <alignment horizontal="center" vertical="center"/>
      <protection hidden="1"/>
    </xf>
    <xf numFmtId="4" fontId="12" fillId="0" borderId="64" xfId="78" applyNumberFormat="1" applyFont="1" applyFill="1" applyBorder="1" applyAlignment="1" applyProtection="1">
      <alignment horizontal="center" vertical="center"/>
      <protection hidden="1"/>
    </xf>
    <xf numFmtId="0" fontId="20" fillId="0" borderId="64" xfId="76" applyFont="1" applyFill="1" applyBorder="1" applyAlignment="1">
      <alignment horizontal="center" vertical="center"/>
      <protection/>
    </xf>
    <xf numFmtId="4" fontId="12" fillId="0" borderId="57" xfId="78" applyNumberFormat="1" applyFont="1" applyFill="1" applyBorder="1" applyAlignment="1" applyProtection="1">
      <alignment horizontal="center" vertical="center"/>
      <protection hidden="1"/>
    </xf>
    <xf numFmtId="4" fontId="12" fillId="0" borderId="58" xfId="78" applyNumberFormat="1" applyFont="1" applyFill="1" applyBorder="1" applyAlignment="1" applyProtection="1">
      <alignment horizontal="center" vertical="center"/>
      <protection hidden="1"/>
    </xf>
    <xf numFmtId="4" fontId="12" fillId="0" borderId="16" xfId="78" applyNumberFormat="1" applyFont="1" applyFill="1" applyBorder="1" applyAlignment="1" applyProtection="1">
      <alignment horizontal="right" vertical="center"/>
      <protection hidden="1"/>
    </xf>
    <xf numFmtId="4" fontId="12" fillId="0" borderId="62" xfId="78" applyNumberFormat="1" applyFont="1" applyFill="1" applyBorder="1" applyAlignment="1" applyProtection="1">
      <alignment horizontal="right" vertical="center"/>
      <protection hidden="1"/>
    </xf>
    <xf numFmtId="4" fontId="12" fillId="0" borderId="18" xfId="78" applyNumberFormat="1" applyFont="1" applyFill="1" applyBorder="1" applyAlignment="1" applyProtection="1">
      <alignment horizontal="right" vertical="center"/>
      <protection hidden="1"/>
    </xf>
    <xf numFmtId="4" fontId="12" fillId="0" borderId="42" xfId="78" applyNumberFormat="1" applyFont="1" applyFill="1" applyBorder="1" applyAlignment="1" applyProtection="1">
      <alignment horizontal="center" vertical="center"/>
      <protection hidden="1"/>
    </xf>
    <xf numFmtId="4" fontId="67" fillId="0" borderId="62" xfId="78" applyNumberFormat="1" applyFont="1" applyFill="1" applyBorder="1" applyAlignment="1" applyProtection="1">
      <alignment horizontal="right" vertical="center"/>
      <protection hidden="1"/>
    </xf>
    <xf numFmtId="0" fontId="20" fillId="0" borderId="16" xfId="76" applyFont="1" applyFill="1" applyBorder="1" applyAlignment="1">
      <alignment/>
      <protection/>
    </xf>
    <xf numFmtId="0" fontId="20" fillId="0" borderId="57" xfId="76" applyFont="1" applyFill="1" applyBorder="1" applyAlignment="1">
      <alignment/>
      <protection/>
    </xf>
    <xf numFmtId="0" fontId="20" fillId="0" borderId="42" xfId="76" applyFont="1" applyFill="1" applyBorder="1" applyAlignment="1">
      <alignment/>
      <protection/>
    </xf>
    <xf numFmtId="0" fontId="20" fillId="0" borderId="18" xfId="76" applyFont="1" applyFill="1" applyBorder="1" applyAlignment="1">
      <alignment/>
      <protection/>
    </xf>
    <xf numFmtId="0" fontId="19" fillId="0" borderId="18" xfId="76" applyFont="1" applyFill="1" applyBorder="1" applyAlignment="1">
      <alignment/>
      <protection/>
    </xf>
    <xf numFmtId="0" fontId="20" fillId="0" borderId="17" xfId="76" applyFont="1" applyFill="1" applyBorder="1" applyAlignment="1">
      <alignment/>
      <protection/>
    </xf>
    <xf numFmtId="0" fontId="20" fillId="0" borderId="27" xfId="76" applyFont="1" applyFill="1" applyBorder="1" applyAlignment="1">
      <alignment/>
      <protection/>
    </xf>
    <xf numFmtId="0" fontId="64" fillId="0" borderId="27" xfId="76" applyFont="1" applyFill="1" applyBorder="1" applyAlignment="1">
      <alignment horizontal="center"/>
      <protection/>
    </xf>
    <xf numFmtId="0" fontId="20" fillId="0" borderId="46" xfId="76" applyFont="1" applyFill="1" applyBorder="1" applyAlignment="1">
      <alignment/>
      <protection/>
    </xf>
    <xf numFmtId="0" fontId="20" fillId="0" borderId="64" xfId="76" applyFont="1" applyFill="1" applyBorder="1" applyAlignment="1">
      <alignment horizontal="right"/>
      <protection/>
    </xf>
    <xf numFmtId="0" fontId="20" fillId="0" borderId="62" xfId="76" applyFont="1" applyFill="1" applyBorder="1" applyAlignment="1">
      <alignment vertical="center"/>
      <protection/>
    </xf>
    <xf numFmtId="0" fontId="20" fillId="0" borderId="16" xfId="76" applyFont="1" applyFill="1" applyBorder="1" applyAlignment="1">
      <alignment vertical="center"/>
      <protection/>
    </xf>
    <xf numFmtId="4" fontId="67" fillId="0" borderId="18" xfId="78" applyNumberFormat="1" applyFont="1" applyFill="1" applyBorder="1" applyAlignment="1" applyProtection="1">
      <alignment horizontal="right" vertical="center"/>
      <protection hidden="1"/>
    </xf>
    <xf numFmtId="0" fontId="71" fillId="0" borderId="0" xfId="76" applyFont="1" applyFill="1" applyBorder="1" applyAlignment="1">
      <alignment horizontal="center" vertical="center"/>
      <protection/>
    </xf>
    <xf numFmtId="0" fontId="8" fillId="0" borderId="15" xfId="78" applyFont="1" applyFill="1" applyBorder="1" applyAlignment="1" applyProtection="1">
      <alignment horizontal="center" vertical="center"/>
      <protection hidden="1"/>
    </xf>
    <xf numFmtId="0" fontId="8" fillId="0" borderId="15" xfId="78" applyFont="1" applyFill="1" applyBorder="1" applyAlignment="1" applyProtection="1">
      <alignment horizontal="left" vertical="center"/>
      <protection hidden="1"/>
    </xf>
    <xf numFmtId="4" fontId="8" fillId="0" borderId="15" xfId="78" applyNumberFormat="1" applyFont="1" applyFill="1" applyBorder="1" applyAlignment="1" applyProtection="1">
      <alignment horizontal="right" vertical="center"/>
      <protection hidden="1"/>
    </xf>
    <xf numFmtId="4" fontId="8" fillId="0" borderId="62" xfId="78" applyNumberFormat="1" applyFont="1" applyFill="1" applyBorder="1" applyAlignment="1" applyProtection="1">
      <alignment horizontal="right" vertical="center"/>
      <protection hidden="1"/>
    </xf>
    <xf numFmtId="4" fontId="8" fillId="0" borderId="64" xfId="78" applyNumberFormat="1" applyFont="1" applyFill="1" applyBorder="1" applyAlignment="1" applyProtection="1">
      <alignment horizontal="right" vertical="center"/>
      <protection hidden="1"/>
    </xf>
    <xf numFmtId="14" fontId="20" fillId="0" borderId="15" xfId="76" applyNumberFormat="1" applyFont="1" applyFill="1" applyBorder="1" applyAlignment="1">
      <alignment horizontal="left"/>
      <protection/>
    </xf>
    <xf numFmtId="0" fontId="20" fillId="0" borderId="15" xfId="76" applyFont="1" applyFill="1" applyBorder="1" applyAlignment="1" quotePrefix="1">
      <alignment horizontal="left"/>
      <protection/>
    </xf>
    <xf numFmtId="0" fontId="20" fillId="0" borderId="15" xfId="76" applyFont="1" applyFill="1" applyBorder="1" applyAlignment="1">
      <alignment horizontal="left"/>
      <protection/>
    </xf>
    <xf numFmtId="4" fontId="21" fillId="0" borderId="15" xfId="76" applyNumberFormat="1" applyFont="1" applyFill="1" applyBorder="1" applyAlignment="1">
      <alignment horizontal="left"/>
      <protection/>
    </xf>
    <xf numFmtId="0" fontId="20" fillId="0" borderId="0" xfId="76" applyFont="1" applyFill="1" applyBorder="1" quotePrefix="1">
      <alignment/>
      <protection/>
    </xf>
    <xf numFmtId="0" fontId="3" fillId="0" borderId="0" xfId="95" applyNumberFormat="1" applyFont="1" applyFill="1" applyBorder="1" applyAlignment="1" applyProtection="1">
      <alignment horizontal="left" vertical="center" shrinkToFit="1"/>
      <protection locked="0"/>
    </xf>
    <xf numFmtId="0" fontId="2" fillId="0" borderId="24" xfId="78" applyFont="1" applyFill="1" applyBorder="1" applyProtection="1">
      <alignment/>
      <protection locked="0"/>
    </xf>
    <xf numFmtId="0" fontId="0" fillId="2" borderId="0" xfId="0" applyFill="1" applyAlignment="1" applyProtection="1">
      <alignment shrinkToFit="1"/>
      <protection hidden="1"/>
    </xf>
    <xf numFmtId="0" fontId="20" fillId="0" borderId="58" xfId="76" applyFont="1" applyFill="1" applyBorder="1" applyAlignment="1">
      <alignment/>
      <protection/>
    </xf>
    <xf numFmtId="172" fontId="14" fillId="14" borderId="15" xfId="77" applyNumberFormat="1" applyFont="1" applyFill="1" applyBorder="1" applyAlignment="1" applyProtection="1" quotePrefix="1">
      <alignment horizontal="center"/>
      <protection hidden="1"/>
    </xf>
    <xf numFmtId="172" fontId="72" fillId="14" borderId="15" xfId="77" applyNumberFormat="1" applyFont="1" applyFill="1" applyBorder="1" applyAlignment="1" applyProtection="1" quotePrefix="1">
      <alignment horizontal="center" shrinkToFit="1"/>
      <protection hidden="1"/>
    </xf>
    <xf numFmtId="0" fontId="0" fillId="2" borderId="0" xfId="0" applyFont="1" applyFill="1" applyAlignment="1" applyProtection="1">
      <alignment vertical="center"/>
      <protection hidden="1"/>
    </xf>
    <xf numFmtId="0" fontId="0" fillId="2" borderId="0" xfId="0" applyFont="1" applyFill="1" applyAlignment="1" applyProtection="1">
      <alignment vertical="center"/>
      <protection locked="0"/>
    </xf>
    <xf numFmtId="0" fontId="16" fillId="2" borderId="0" xfId="0" applyFont="1" applyFill="1" applyAlignment="1" applyProtection="1">
      <alignment horizontal="right" vertical="center"/>
      <protection hidden="1"/>
    </xf>
    <xf numFmtId="0" fontId="0" fillId="15" borderId="0" xfId="0" applyFill="1" applyAlignment="1" applyProtection="1">
      <alignment vertical="center"/>
      <protection locked="0"/>
    </xf>
    <xf numFmtId="0" fontId="0" fillId="0" borderId="0" xfId="0" applyFill="1" applyAlignment="1" applyProtection="1">
      <alignment vertical="center"/>
      <protection locked="0"/>
    </xf>
    <xf numFmtId="0" fontId="2" fillId="0" borderId="0" xfId="78" applyFont="1" applyFill="1" applyBorder="1" applyAlignment="1" applyProtection="1" quotePrefix="1">
      <alignment vertical="center"/>
      <protection locked="0"/>
    </xf>
    <xf numFmtId="0" fontId="2" fillId="0" borderId="0" xfId="78" applyFont="1" applyFill="1" applyBorder="1" applyAlignment="1" applyProtection="1">
      <alignment vertical="center"/>
      <protection locked="0"/>
    </xf>
    <xf numFmtId="0" fontId="0" fillId="19" borderId="0" xfId="0" applyFill="1" applyAlignment="1" applyProtection="1">
      <alignment vertical="center"/>
      <protection locked="0"/>
    </xf>
    <xf numFmtId="0" fontId="0" fillId="11" borderId="0" xfId="0" applyFont="1" applyFill="1" applyAlignment="1" applyProtection="1">
      <alignment/>
      <protection locked="0"/>
    </xf>
    <xf numFmtId="0" fontId="2" fillId="5" borderId="0" xfId="71" applyFont="1" applyFill="1" applyBorder="1" applyProtection="1">
      <alignment/>
      <protection hidden="1"/>
    </xf>
    <xf numFmtId="0" fontId="0" fillId="5" borderId="0" xfId="0" applyFont="1" applyFill="1" applyBorder="1" applyAlignment="1">
      <alignment/>
    </xf>
    <xf numFmtId="0" fontId="2" fillId="7" borderId="15" xfId="78" applyFill="1" applyBorder="1" applyAlignment="1" applyProtection="1">
      <alignment horizontal="center"/>
      <protection locked="0"/>
    </xf>
    <xf numFmtId="0" fontId="9" fillId="2" borderId="23" xfId="0" applyFont="1" applyFill="1" applyBorder="1" applyAlignment="1" applyProtection="1">
      <alignment horizontal="right" shrinkToFit="1"/>
      <protection hidden="1"/>
    </xf>
    <xf numFmtId="0" fontId="8" fillId="17" borderId="47" xfId="77" applyFont="1" applyFill="1" applyBorder="1" applyAlignment="1" applyProtection="1" quotePrefix="1">
      <alignment shrinkToFit="1"/>
      <protection hidden="1"/>
    </xf>
    <xf numFmtId="172" fontId="13" fillId="17" borderId="65" xfId="0" applyNumberFormat="1" applyFont="1" applyFill="1" applyBorder="1" applyAlignment="1" applyProtection="1">
      <alignment horizontal="left" vertical="center" shrinkToFit="1"/>
      <protection hidden="1"/>
    </xf>
    <xf numFmtId="0" fontId="8" fillId="25" borderId="47" xfId="77" applyFont="1" applyFill="1" applyBorder="1" applyAlignment="1" applyProtection="1">
      <alignment shrinkToFit="1"/>
      <protection hidden="1"/>
    </xf>
    <xf numFmtId="172" fontId="8" fillId="0" borderId="47" xfId="77" applyNumberFormat="1" applyFont="1" applyFill="1" applyBorder="1" applyAlignment="1" applyProtection="1" quotePrefix="1">
      <alignment shrinkToFit="1"/>
      <protection hidden="1"/>
    </xf>
    <xf numFmtId="0" fontId="8" fillId="0" borderId="47" xfId="77" applyFont="1" applyFill="1" applyBorder="1" applyAlignment="1" applyProtection="1">
      <alignment shrinkToFit="1"/>
      <protection hidden="1"/>
    </xf>
    <xf numFmtId="0" fontId="8" fillId="0" borderId="65" xfId="77" applyFont="1" applyFill="1" applyBorder="1" applyProtection="1" quotePrefix="1">
      <alignment/>
      <protection hidden="1"/>
    </xf>
    <xf numFmtId="0" fontId="8" fillId="0" borderId="47" xfId="77" applyFont="1" applyFill="1" applyBorder="1" applyAlignment="1" applyProtection="1" quotePrefix="1">
      <alignment shrinkToFit="1"/>
      <protection hidden="1"/>
    </xf>
    <xf numFmtId="0" fontId="16" fillId="22" borderId="31" xfId="0" applyFont="1" applyFill="1" applyBorder="1" applyAlignment="1" applyProtection="1">
      <alignment horizontal="right"/>
      <protection hidden="1"/>
    </xf>
    <xf numFmtId="172" fontId="7" fillId="14" borderId="29" xfId="77" applyNumberFormat="1" applyFont="1" applyFill="1" applyBorder="1" applyAlignment="1" applyProtection="1" quotePrefix="1">
      <alignment horizontal="center"/>
      <protection hidden="1"/>
    </xf>
    <xf numFmtId="172" fontId="7" fillId="14" borderId="30" xfId="77" applyNumberFormat="1" applyFont="1" applyFill="1" applyBorder="1" applyAlignment="1" applyProtection="1">
      <alignment horizontal="center"/>
      <protection hidden="1"/>
    </xf>
    <xf numFmtId="172" fontId="7" fillId="14" borderId="30" xfId="77" applyNumberFormat="1" applyFont="1" applyFill="1" applyBorder="1" applyAlignment="1" applyProtection="1" quotePrefix="1">
      <alignment horizontal="center"/>
      <protection hidden="1"/>
    </xf>
    <xf numFmtId="172" fontId="7" fillId="14" borderId="66" xfId="77" applyNumberFormat="1" applyFont="1" applyFill="1" applyBorder="1" applyAlignment="1" applyProtection="1">
      <alignment horizontal="center"/>
      <protection hidden="1"/>
    </xf>
    <xf numFmtId="172" fontId="7" fillId="14" borderId="38" xfId="77" applyNumberFormat="1" applyFont="1" applyFill="1" applyBorder="1" applyAlignment="1" applyProtection="1" quotePrefix="1">
      <alignment horizontal="center"/>
      <protection hidden="1"/>
    </xf>
    <xf numFmtId="178" fontId="8" fillId="14" borderId="0" xfId="77" applyNumberFormat="1" applyFont="1" applyFill="1" applyBorder="1" applyAlignment="1" applyProtection="1">
      <alignment horizontal="center" vertical="center" shrinkToFit="1"/>
      <protection hidden="1"/>
    </xf>
    <xf numFmtId="0" fontId="60" fillId="14" borderId="60" xfId="71" applyFont="1" applyFill="1" applyBorder="1" applyProtection="1">
      <alignment/>
      <protection locked="0"/>
    </xf>
    <xf numFmtId="4" fontId="22" fillId="27" borderId="0" xfId="65" applyNumberFormat="1" applyFont="1" applyFill="1" applyAlignment="1" applyProtection="1">
      <alignment vertical="center"/>
      <protection locked="0"/>
    </xf>
    <xf numFmtId="49" fontId="2" fillId="0" borderId="0" xfId="64" applyNumberFormat="1" applyFont="1" applyFill="1" applyBorder="1" applyAlignment="1" applyProtection="1">
      <alignment horizontal="left" shrinkToFit="1"/>
      <protection locked="0"/>
    </xf>
    <xf numFmtId="0" fontId="11" fillId="0" borderId="67" xfId="78" applyFont="1" applyFill="1" applyBorder="1" applyAlignment="1" applyProtection="1">
      <alignment horizontal="center"/>
      <protection locked="0"/>
    </xf>
    <xf numFmtId="0" fontId="2" fillId="0" borderId="62" xfId="77" applyFont="1" applyBorder="1" applyAlignment="1" applyProtection="1">
      <alignment horizontal="center"/>
      <protection hidden="1"/>
    </xf>
    <xf numFmtId="4" fontId="21" fillId="14" borderId="62" xfId="76" applyNumberFormat="1" applyFont="1" applyFill="1" applyBorder="1" applyAlignment="1">
      <alignment horizontal="right" vertical="center"/>
      <protection/>
    </xf>
    <xf numFmtId="4" fontId="22" fillId="23" borderId="15" xfId="0" applyNumberFormat="1" applyFont="1" applyFill="1" applyBorder="1" applyAlignment="1" applyProtection="1">
      <alignment horizontal="center"/>
      <protection locked="0"/>
    </xf>
    <xf numFmtId="0" fontId="0" fillId="0" borderId="12" xfId="70" applyFont="1" applyFill="1" applyBorder="1">
      <alignment/>
      <protection/>
    </xf>
    <xf numFmtId="0" fontId="0" fillId="28" borderId="0" xfId="70" applyFill="1" applyBorder="1">
      <alignment/>
      <protection/>
    </xf>
    <xf numFmtId="0" fontId="22" fillId="28" borderId="0" xfId="70" applyFont="1" applyFill="1" applyBorder="1">
      <alignment/>
      <protection/>
    </xf>
    <xf numFmtId="0" fontId="0" fillId="28" borderId="0" xfId="70" applyFont="1" applyFill="1" applyBorder="1">
      <alignment/>
      <protection/>
    </xf>
    <xf numFmtId="0" fontId="0" fillId="28" borderId="0" xfId="70" applyFill="1" applyBorder="1" applyAlignment="1">
      <alignment horizontal="left"/>
      <protection/>
    </xf>
    <xf numFmtId="0" fontId="0" fillId="0" borderId="12" xfId="70" applyFill="1" applyBorder="1">
      <alignment/>
      <protection/>
    </xf>
    <xf numFmtId="0" fontId="69" fillId="28" borderId="0" xfId="70" applyFont="1" applyFill="1" applyBorder="1">
      <alignment/>
      <protection/>
    </xf>
    <xf numFmtId="0" fontId="14" fillId="0" borderId="15" xfId="77" applyFont="1" applyBorder="1" applyProtection="1">
      <alignment/>
      <protection locked="0"/>
    </xf>
    <xf numFmtId="0" fontId="15" fillId="10" borderId="15" xfId="0" applyNumberFormat="1" applyFont="1" applyFill="1" applyBorder="1" applyAlignment="1" applyProtection="1">
      <alignment horizontal="center" vertical="top"/>
      <protection hidden="1"/>
    </xf>
    <xf numFmtId="0" fontId="15" fillId="14" borderId="42" xfId="0" applyNumberFormat="1" applyFont="1" applyFill="1" applyBorder="1" applyAlignment="1" applyProtection="1">
      <alignment horizontal="center" vertical="top"/>
      <protection locked="0"/>
    </xf>
    <xf numFmtId="0" fontId="15" fillId="14" borderId="68" xfId="0" applyNumberFormat="1" applyFont="1" applyFill="1" applyBorder="1" applyAlignment="1" applyProtection="1">
      <alignment horizontal="center" vertical="top"/>
      <protection locked="0"/>
    </xf>
    <xf numFmtId="0" fontId="15" fillId="14" borderId="18" xfId="0" applyNumberFormat="1" applyFont="1" applyFill="1" applyBorder="1" applyAlignment="1" applyProtection="1">
      <alignment horizontal="center" vertical="top"/>
      <protection locked="0"/>
    </xf>
    <xf numFmtId="0" fontId="15" fillId="23" borderId="15" xfId="0" applyNumberFormat="1" applyFont="1" applyFill="1" applyBorder="1" applyAlignment="1" applyProtection="1">
      <alignment horizontal="center" vertical="top"/>
      <protection locked="0"/>
    </xf>
    <xf numFmtId="0" fontId="14" fillId="25" borderId="15" xfId="77" applyFont="1" applyFill="1" applyBorder="1" applyProtection="1">
      <alignment/>
      <protection locked="0"/>
    </xf>
    <xf numFmtId="0" fontId="15" fillId="14" borderId="58" xfId="0" applyNumberFormat="1" applyFont="1" applyFill="1" applyBorder="1" applyAlignment="1" applyProtection="1">
      <alignment horizontal="center" vertical="top"/>
      <protection locked="0"/>
    </xf>
    <xf numFmtId="0" fontId="15" fillId="14" borderId="60" xfId="0" applyNumberFormat="1" applyFont="1" applyFill="1" applyBorder="1" applyAlignment="1" applyProtection="1">
      <alignment horizontal="center" vertical="top"/>
      <protection locked="0"/>
    </xf>
    <xf numFmtId="0" fontId="15" fillId="14" borderId="16" xfId="0" applyNumberFormat="1" applyFont="1" applyFill="1" applyBorder="1" applyAlignment="1" applyProtection="1">
      <alignment horizontal="center" vertical="top"/>
      <protection locked="0"/>
    </xf>
    <xf numFmtId="172" fontId="15" fillId="23" borderId="35" xfId="0" applyNumberFormat="1" applyFont="1" applyFill="1" applyBorder="1" applyAlignment="1" applyProtection="1">
      <alignment horizontal="center" vertical="top"/>
      <protection locked="0"/>
    </xf>
    <xf numFmtId="0" fontId="15" fillId="14" borderId="64" xfId="0" applyNumberFormat="1" applyFont="1" applyFill="1" applyBorder="1" applyAlignment="1" applyProtection="1">
      <alignment horizontal="center" vertical="top"/>
      <protection locked="0"/>
    </xf>
    <xf numFmtId="0" fontId="15" fillId="14" borderId="15" xfId="0" applyNumberFormat="1" applyFont="1" applyFill="1" applyBorder="1" applyAlignment="1" applyProtection="1">
      <alignment horizontal="center" vertical="top"/>
      <protection locked="0"/>
    </xf>
    <xf numFmtId="0" fontId="15" fillId="14" borderId="62" xfId="0" applyNumberFormat="1" applyFont="1" applyFill="1" applyBorder="1" applyAlignment="1" applyProtection="1">
      <alignment horizontal="center" vertical="top"/>
      <protection locked="0"/>
    </xf>
    <xf numFmtId="0" fontId="15" fillId="14" borderId="69" xfId="0" applyNumberFormat="1" applyFont="1" applyFill="1" applyBorder="1" applyAlignment="1" applyProtection="1">
      <alignment horizontal="center" vertical="top"/>
      <protection locked="0"/>
    </xf>
    <xf numFmtId="0" fontId="15" fillId="14" borderId="34" xfId="0" applyNumberFormat="1" applyFont="1" applyFill="1" applyBorder="1" applyAlignment="1" applyProtection="1">
      <alignment horizontal="center" vertical="top"/>
      <protection locked="0"/>
    </xf>
    <xf numFmtId="0" fontId="15" fillId="14" borderId="51" xfId="0" applyNumberFormat="1" applyFont="1" applyFill="1" applyBorder="1" applyAlignment="1" applyProtection="1">
      <alignment horizontal="center" vertical="top"/>
      <protection locked="0"/>
    </xf>
    <xf numFmtId="0" fontId="22" fillId="28" borderId="12" xfId="69" applyFont="1" applyFill="1" applyBorder="1" applyAlignment="1">
      <alignment horizontal="center"/>
      <protection/>
    </xf>
    <xf numFmtId="0" fontId="57" fillId="23" borderId="60" xfId="65" applyFont="1" applyFill="1" applyBorder="1" applyAlignment="1" applyProtection="1">
      <alignment horizontal="center" vertical="center" textRotation="90" wrapText="1"/>
      <protection locked="0"/>
    </xf>
    <xf numFmtId="0" fontId="57" fillId="23" borderId="60" xfId="65" applyFont="1" applyFill="1" applyBorder="1" applyAlignment="1" applyProtection="1">
      <alignment horizontal="center" vertical="center" wrapText="1"/>
      <protection locked="0"/>
    </xf>
    <xf numFmtId="0" fontId="57" fillId="30" borderId="60" xfId="65" applyFont="1" applyFill="1" applyBorder="1" applyAlignment="1" applyProtection="1">
      <alignment horizontal="center" shrinkToFit="1"/>
      <protection locked="0"/>
    </xf>
    <xf numFmtId="0" fontId="57" fillId="23" borderId="60" xfId="65" applyFont="1" applyFill="1" applyBorder="1" applyAlignment="1" applyProtection="1">
      <alignment horizontal="center" vertical="center" wrapText="1" shrinkToFit="1"/>
      <protection locked="0"/>
    </xf>
    <xf numFmtId="0" fontId="57" fillId="23" borderId="60" xfId="65" applyFont="1" applyFill="1" applyBorder="1" applyAlignment="1" applyProtection="1">
      <alignment horizontal="center" vertical="center"/>
      <protection locked="0"/>
    </xf>
    <xf numFmtId="0" fontId="2" fillId="14" borderId="53" xfId="77" applyFont="1" applyFill="1" applyBorder="1" applyProtection="1">
      <alignment/>
      <protection locked="0"/>
    </xf>
    <xf numFmtId="0" fontId="2" fillId="14" borderId="49" xfId="77" applyFont="1" applyFill="1" applyBorder="1" applyProtection="1">
      <alignment/>
      <protection locked="0"/>
    </xf>
    <xf numFmtId="0" fontId="2" fillId="14" borderId="67" xfId="77" applyFont="1" applyFill="1" applyBorder="1" applyProtection="1">
      <alignment/>
      <protection locked="0"/>
    </xf>
    <xf numFmtId="0" fontId="2" fillId="23" borderId="53" xfId="77" applyFont="1" applyFill="1" applyBorder="1" applyProtection="1">
      <alignment/>
      <protection locked="0"/>
    </xf>
    <xf numFmtId="0" fontId="2" fillId="23" borderId="49" xfId="77" applyFont="1" applyFill="1" applyBorder="1" applyProtection="1">
      <alignment/>
      <protection locked="0"/>
    </xf>
    <xf numFmtId="0" fontId="2" fillId="23" borderId="67" xfId="77" applyFont="1" applyFill="1" applyBorder="1" applyProtection="1">
      <alignment/>
      <protection locked="0"/>
    </xf>
    <xf numFmtId="0" fontId="2" fillId="27" borderId="12" xfId="77" applyFont="1" applyFill="1" applyBorder="1" applyProtection="1">
      <alignment/>
      <protection locked="0"/>
    </xf>
    <xf numFmtId="0" fontId="2" fillId="13" borderId="53" xfId="77" applyFont="1" applyFill="1" applyBorder="1" applyProtection="1">
      <alignment/>
      <protection locked="0"/>
    </xf>
    <xf numFmtId="0" fontId="2" fillId="13" borderId="49" xfId="77" applyFont="1" applyFill="1" applyBorder="1" applyProtection="1">
      <alignment/>
      <protection locked="0"/>
    </xf>
    <xf numFmtId="0" fontId="2" fillId="13" borderId="67" xfId="77" applyFont="1" applyFill="1" applyBorder="1" applyProtection="1">
      <alignment/>
      <protection locked="0"/>
    </xf>
    <xf numFmtId="0" fontId="8" fillId="27" borderId="53" xfId="77" applyFont="1" applyFill="1" applyBorder="1" applyProtection="1">
      <alignment/>
      <protection locked="0"/>
    </xf>
    <xf numFmtId="0" fontId="8" fillId="27" borderId="49" xfId="77" applyFont="1" applyFill="1" applyBorder="1" applyProtection="1">
      <alignment/>
      <protection locked="0"/>
    </xf>
    <xf numFmtId="0" fontId="8" fillId="27" borderId="67" xfId="77" applyFont="1" applyFill="1" applyBorder="1" applyProtection="1">
      <alignment/>
      <protection locked="0"/>
    </xf>
    <xf numFmtId="0" fontId="8" fillId="25" borderId="53" xfId="77" applyFont="1" applyFill="1" applyBorder="1" applyProtection="1">
      <alignment/>
      <protection locked="0"/>
    </xf>
    <xf numFmtId="0" fontId="8" fillId="25" borderId="49" xfId="77" applyFont="1" applyFill="1" applyBorder="1" applyProtection="1">
      <alignment/>
      <protection locked="0"/>
    </xf>
    <xf numFmtId="0" fontId="8" fillId="25" borderId="67" xfId="77" applyFont="1" applyFill="1" applyBorder="1" applyProtection="1">
      <alignment/>
      <protection locked="0"/>
    </xf>
    <xf numFmtId="0" fontId="8" fillId="14" borderId="70" xfId="77" applyFont="1" applyFill="1" applyBorder="1" applyAlignment="1" applyProtection="1">
      <alignment horizontal="center" vertical="center"/>
      <protection locked="0"/>
    </xf>
    <xf numFmtId="0" fontId="8" fillId="23" borderId="70" xfId="77" applyFont="1" applyFill="1" applyBorder="1" applyAlignment="1" applyProtection="1">
      <alignment horizontal="center" vertical="center"/>
      <protection locked="0"/>
    </xf>
    <xf numFmtId="0" fontId="8" fillId="27" borderId="70" xfId="77" applyFont="1" applyFill="1" applyBorder="1" applyAlignment="1" applyProtection="1">
      <alignment horizontal="center" vertical="center"/>
      <protection locked="0"/>
    </xf>
    <xf numFmtId="0" fontId="8" fillId="13" borderId="70" xfId="77" applyFont="1" applyFill="1" applyBorder="1" applyAlignment="1" applyProtection="1">
      <alignment horizontal="center" vertical="center"/>
      <protection locked="0"/>
    </xf>
    <xf numFmtId="0" fontId="8" fillId="13" borderId="71" xfId="77" applyFont="1" applyFill="1" applyBorder="1" applyAlignment="1" applyProtection="1">
      <alignment horizontal="center" vertical="center"/>
      <protection locked="0"/>
    </xf>
    <xf numFmtId="0" fontId="8" fillId="27" borderId="71" xfId="77" applyFont="1" applyFill="1" applyBorder="1" applyAlignment="1" applyProtection="1">
      <alignment horizontal="center" vertical="center"/>
      <protection locked="0"/>
    </xf>
    <xf numFmtId="0" fontId="8" fillId="25" borderId="70" xfId="77" applyFont="1" applyFill="1" applyBorder="1" applyAlignment="1" applyProtection="1">
      <alignment horizontal="center" vertical="center"/>
      <protection locked="0"/>
    </xf>
    <xf numFmtId="0" fontId="8" fillId="25" borderId="71" xfId="77" applyFont="1" applyFill="1" applyBorder="1" applyAlignment="1" applyProtection="1">
      <alignment horizontal="center" vertical="center"/>
      <protection locked="0"/>
    </xf>
    <xf numFmtId="0" fontId="8" fillId="0" borderId="0" xfId="77" applyFont="1" applyFill="1" applyAlignment="1" applyProtection="1">
      <alignment/>
      <protection locked="0"/>
    </xf>
    <xf numFmtId="0" fontId="12" fillId="5" borderId="14" xfId="77" applyFont="1" applyFill="1" applyBorder="1" applyAlignment="1" applyProtection="1">
      <alignment horizontal="center"/>
      <protection hidden="1"/>
    </xf>
    <xf numFmtId="0" fontId="16" fillId="14" borderId="23" xfId="0" applyFont="1" applyFill="1" applyBorder="1" applyAlignment="1" applyProtection="1">
      <alignment horizontal="right" shrinkToFit="1"/>
      <protection hidden="1"/>
    </xf>
    <xf numFmtId="0" fontId="2" fillId="0" borderId="0" xfId="64" applyNumberFormat="1" applyBorder="1" applyAlignment="1" applyProtection="1">
      <alignment horizontal="left" shrinkToFit="1"/>
      <protection locked="0"/>
    </xf>
    <xf numFmtId="0" fontId="56" fillId="29" borderId="31" xfId="78" applyFont="1" applyFill="1" applyBorder="1" applyAlignment="1" applyProtection="1">
      <alignment horizontal="left"/>
      <protection hidden="1"/>
    </xf>
    <xf numFmtId="0" fontId="2" fillId="0" borderId="0" xfId="78" applyFill="1" applyProtection="1">
      <alignment/>
      <protection hidden="1"/>
    </xf>
    <xf numFmtId="4" fontId="22" fillId="24" borderId="15" xfId="0" applyNumberFormat="1" applyFont="1" applyFill="1" applyBorder="1" applyAlignment="1" applyProtection="1">
      <alignment horizontal="center"/>
      <protection locked="0"/>
    </xf>
    <xf numFmtId="4" fontId="9" fillId="24" borderId="15" xfId="0" applyNumberFormat="1" applyFont="1" applyFill="1" applyBorder="1" applyAlignment="1" applyProtection="1">
      <alignment horizontal="center"/>
      <protection locked="0"/>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42" xfId="0" applyFont="1" applyBorder="1" applyAlignment="1">
      <alignment/>
    </xf>
    <xf numFmtId="0" fontId="0" fillId="0" borderId="18" xfId="0" applyBorder="1" applyAlignment="1">
      <alignment/>
    </xf>
    <xf numFmtId="0" fontId="0" fillId="0" borderId="0" xfId="0" applyBorder="1" applyAlignment="1">
      <alignment/>
    </xf>
    <xf numFmtId="0" fontId="0" fillId="11" borderId="0" xfId="0" applyFill="1" applyBorder="1" applyAlignment="1">
      <alignment/>
    </xf>
    <xf numFmtId="0" fontId="0" fillId="0" borderId="42" xfId="0" applyBorder="1" applyAlignment="1">
      <alignment/>
    </xf>
    <xf numFmtId="0" fontId="0" fillId="0" borderId="30" xfId="0" applyBorder="1" applyAlignment="1">
      <alignment horizontal="center"/>
    </xf>
    <xf numFmtId="0" fontId="0" fillId="11" borderId="18" xfId="0" applyFill="1" applyBorder="1" applyAlignment="1">
      <alignment/>
    </xf>
    <xf numFmtId="0" fontId="0" fillId="11" borderId="42" xfId="0" applyFill="1" applyBorder="1" applyAlignment="1">
      <alignment/>
    </xf>
    <xf numFmtId="0" fontId="0" fillId="10" borderId="15" xfId="0" applyFont="1" applyFill="1" applyBorder="1" applyAlignment="1">
      <alignment horizontal="center" vertical="center"/>
    </xf>
    <xf numFmtId="0" fontId="0" fillId="0" borderId="15" xfId="0" applyBorder="1" applyAlignment="1">
      <alignment horizontal="center"/>
    </xf>
    <xf numFmtId="0" fontId="0" fillId="0" borderId="15" xfId="0" applyBorder="1" applyAlignment="1">
      <alignment/>
    </xf>
    <xf numFmtId="0" fontId="84" fillId="0" borderId="0" xfId="0" applyFont="1" applyBorder="1" applyAlignment="1">
      <alignment horizontal="center"/>
    </xf>
    <xf numFmtId="0" fontId="0" fillId="0" borderId="0" xfId="0" applyBorder="1" applyAlignment="1">
      <alignment horizontal="left"/>
    </xf>
    <xf numFmtId="0" fontId="0" fillId="0" borderId="0" xfId="0" applyFont="1" applyBorder="1" applyAlignment="1">
      <alignment/>
    </xf>
    <xf numFmtId="0" fontId="84" fillId="0" borderId="0" xfId="0" applyFont="1" applyBorder="1" applyAlignment="1">
      <alignment/>
    </xf>
    <xf numFmtId="0" fontId="85" fillId="0" borderId="18" xfId="0" applyFont="1" applyBorder="1" applyAlignment="1">
      <alignment/>
    </xf>
    <xf numFmtId="0" fontId="85" fillId="0" borderId="17" xfId="0" applyFont="1" applyBorder="1" applyAlignment="1">
      <alignment/>
    </xf>
    <xf numFmtId="0" fontId="0" fillId="0" borderId="27" xfId="0" applyBorder="1" applyAlignment="1">
      <alignment/>
    </xf>
    <xf numFmtId="0" fontId="0" fillId="0" borderId="46" xfId="0" applyBorder="1" applyAlignment="1">
      <alignment/>
    </xf>
    <xf numFmtId="0" fontId="0" fillId="10" borderId="0" xfId="0" applyFill="1" applyBorder="1" applyAlignment="1">
      <alignment/>
    </xf>
    <xf numFmtId="0" fontId="8" fillId="0" borderId="0" xfId="77" applyNumberFormat="1" applyFont="1" applyFill="1" applyBorder="1" applyAlignment="1" applyProtection="1" quotePrefix="1">
      <alignment horizontal="left"/>
      <protection hidden="1"/>
    </xf>
    <xf numFmtId="0" fontId="0" fillId="10" borderId="0" xfId="0" applyFill="1" applyBorder="1" applyAlignment="1">
      <alignment horizontal="center"/>
    </xf>
    <xf numFmtId="0" fontId="0" fillId="0" borderId="16"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72" xfId="0" applyFont="1" applyBorder="1" applyAlignment="1">
      <alignment horizontal="left"/>
    </xf>
    <xf numFmtId="0" fontId="0" fillId="0" borderId="73" xfId="0" applyBorder="1" applyAlignment="1">
      <alignment horizontal="left"/>
    </xf>
    <xf numFmtId="0" fontId="0" fillId="0" borderId="74" xfId="0" applyBorder="1" applyAlignment="1">
      <alignment horizontal="left"/>
    </xf>
    <xf numFmtId="0" fontId="0" fillId="0" borderId="63" xfId="0" applyBorder="1" applyAlignment="1">
      <alignment horizontal="left"/>
    </xf>
    <xf numFmtId="0" fontId="0" fillId="0" borderId="65" xfId="0" applyBorder="1" applyAlignment="1">
      <alignment horizontal="left"/>
    </xf>
    <xf numFmtId="14" fontId="0" fillId="0" borderId="62" xfId="0" applyNumberFormat="1" applyBorder="1" applyAlignment="1">
      <alignment horizontal="left"/>
    </xf>
    <xf numFmtId="0" fontId="22" fillId="0" borderId="66" xfId="0" applyFont="1" applyBorder="1" applyAlignment="1">
      <alignment horizontal="center"/>
    </xf>
    <xf numFmtId="0" fontId="8" fillId="0" borderId="16" xfId="77" applyNumberFormat="1" applyFont="1" applyFill="1" applyBorder="1" applyAlignment="1" applyProtection="1" quotePrefix="1">
      <alignment horizontal="left"/>
      <protection hidden="1"/>
    </xf>
    <xf numFmtId="0" fontId="8" fillId="0" borderId="57" xfId="77" applyNumberFormat="1" applyFont="1" applyFill="1" applyBorder="1" applyAlignment="1" applyProtection="1" quotePrefix="1">
      <alignment horizontal="left"/>
      <protection hidden="1"/>
    </xf>
    <xf numFmtId="0" fontId="8" fillId="0" borderId="18" xfId="77" applyNumberFormat="1" applyFont="1" applyFill="1" applyBorder="1" applyAlignment="1" applyProtection="1" quotePrefix="1">
      <alignment horizontal="left"/>
      <protection hidden="1"/>
    </xf>
    <xf numFmtId="0" fontId="8" fillId="0" borderId="17" xfId="77" applyNumberFormat="1" applyFont="1" applyFill="1" applyBorder="1" applyAlignment="1" applyProtection="1" quotePrefix="1">
      <alignment horizontal="left"/>
      <protection hidden="1"/>
    </xf>
    <xf numFmtId="0" fontId="8" fillId="0" borderId="27" xfId="77" applyNumberFormat="1" applyFont="1" applyFill="1" applyBorder="1" applyAlignment="1" applyProtection="1" quotePrefix="1">
      <alignment horizontal="left"/>
      <protection hidden="1"/>
    </xf>
    <xf numFmtId="0" fontId="8" fillId="0" borderId="58" xfId="77" applyNumberFormat="1" applyFont="1" applyFill="1" applyBorder="1" applyAlignment="1" applyProtection="1" quotePrefix="1">
      <alignment horizontal="center"/>
      <protection hidden="1"/>
    </xf>
    <xf numFmtId="0" fontId="8" fillId="0" borderId="42" xfId="77" applyNumberFormat="1" applyFont="1" applyFill="1" applyBorder="1" applyAlignment="1" applyProtection="1" quotePrefix="1">
      <alignment horizontal="center"/>
      <protection hidden="1"/>
    </xf>
    <xf numFmtId="0" fontId="8" fillId="0" borderId="46" xfId="77" applyNumberFormat="1" applyFont="1" applyFill="1" applyBorder="1" applyAlignment="1" applyProtection="1" quotePrefix="1">
      <alignment horizontal="center"/>
      <protection hidden="1"/>
    </xf>
    <xf numFmtId="0" fontId="0" fillId="14" borderId="21" xfId="0" applyFill="1" applyBorder="1" applyAlignment="1" applyProtection="1">
      <alignment shrinkToFit="1"/>
      <protection locked="0"/>
    </xf>
    <xf numFmtId="0" fontId="16" fillId="14" borderId="32" xfId="0" applyFont="1" applyFill="1" applyBorder="1" applyAlignment="1" applyProtection="1">
      <alignment horizontal="center"/>
      <protection locked="0"/>
    </xf>
    <xf numFmtId="0" fontId="0" fillId="14" borderId="0" xfId="0" applyFill="1" applyBorder="1" applyAlignment="1" applyProtection="1">
      <alignment shrinkToFit="1"/>
      <protection locked="0"/>
    </xf>
    <xf numFmtId="0" fontId="16" fillId="14" borderId="37" xfId="0" applyFont="1" applyFill="1" applyBorder="1" applyAlignment="1" applyProtection="1">
      <alignment horizontal="center"/>
      <protection locked="0"/>
    </xf>
    <xf numFmtId="0" fontId="0" fillId="14" borderId="48" xfId="0" applyFill="1" applyBorder="1" applyAlignment="1" applyProtection="1">
      <alignment shrinkToFit="1"/>
      <protection locked="0"/>
    </xf>
    <xf numFmtId="0" fontId="16" fillId="14" borderId="40" xfId="0" applyFont="1" applyFill="1" applyBorder="1" applyAlignment="1" applyProtection="1">
      <alignment horizontal="center"/>
      <protection locked="0"/>
    </xf>
    <xf numFmtId="0" fontId="0" fillId="0" borderId="62" xfId="73" applyFill="1" applyBorder="1" applyAlignment="1" applyProtection="1">
      <alignment horizontal="left" vertical="center"/>
      <protection hidden="1"/>
    </xf>
    <xf numFmtId="0" fontId="0" fillId="0" borderId="63" xfId="73" applyFill="1" applyBorder="1" applyAlignment="1" applyProtection="1">
      <alignment horizontal="left" vertical="center"/>
      <protection hidden="1"/>
    </xf>
    <xf numFmtId="0" fontId="0" fillId="0" borderId="64" xfId="73" applyFill="1" applyBorder="1" applyAlignment="1" applyProtection="1">
      <alignment horizontal="left" vertical="center"/>
      <protection hidden="1"/>
    </xf>
    <xf numFmtId="0" fontId="0" fillId="0" borderId="63" xfId="73" applyFont="1" applyFill="1" applyBorder="1" applyAlignment="1" applyProtection="1">
      <alignment horizontal="left" vertical="center"/>
      <protection hidden="1"/>
    </xf>
    <xf numFmtId="0" fontId="0" fillId="0" borderId="64" xfId="73" applyFont="1" applyFill="1" applyBorder="1" applyAlignment="1" applyProtection="1">
      <alignment horizontal="left" vertical="center"/>
      <protection hidden="1"/>
    </xf>
    <xf numFmtId="0" fontId="0" fillId="0" borderId="0" xfId="73" applyFill="1" applyBorder="1" applyAlignment="1" applyProtection="1">
      <alignment horizontal="left" vertical="center"/>
      <protection hidden="1"/>
    </xf>
    <xf numFmtId="0" fontId="0" fillId="0" borderId="62" xfId="73" applyFill="1" applyBorder="1" applyAlignment="1" applyProtection="1">
      <alignment vertical="center"/>
      <protection hidden="1"/>
    </xf>
    <xf numFmtId="0" fontId="0" fillId="0" borderId="62" xfId="73" applyFont="1" applyFill="1" applyBorder="1" applyAlignment="1" applyProtection="1">
      <alignment vertical="center"/>
      <protection hidden="1"/>
    </xf>
    <xf numFmtId="0" fontId="0" fillId="0" borderId="16" xfId="73" applyFill="1" applyBorder="1" applyAlignment="1" applyProtection="1">
      <alignment vertical="top"/>
      <protection hidden="1"/>
    </xf>
    <xf numFmtId="0" fontId="0" fillId="0" borderId="57" xfId="73" applyFill="1" applyBorder="1" applyProtection="1">
      <alignment/>
      <protection hidden="1"/>
    </xf>
    <xf numFmtId="0" fontId="0" fillId="0" borderId="63" xfId="73" applyFill="1" applyBorder="1" applyAlignment="1" applyProtection="1">
      <alignment horizontal="center" vertical="center"/>
      <protection hidden="1"/>
    </xf>
    <xf numFmtId="0" fontId="0" fillId="0" borderId="64" xfId="73" applyFill="1" applyBorder="1" applyAlignment="1" applyProtection="1">
      <alignment vertical="center"/>
      <protection hidden="1"/>
    </xf>
    <xf numFmtId="0" fontId="0" fillId="0" borderId="63" xfId="73" applyFill="1" applyBorder="1" applyAlignment="1" applyProtection="1">
      <alignment vertical="center"/>
      <protection hidden="1"/>
    </xf>
    <xf numFmtId="174" fontId="0" fillId="0" borderId="62" xfId="73" applyNumberFormat="1" applyFont="1" applyFill="1" applyBorder="1" applyAlignment="1" applyProtection="1">
      <alignment horizontal="left" vertical="center"/>
      <protection hidden="1"/>
    </xf>
    <xf numFmtId="0" fontId="0" fillId="0" borderId="62" xfId="73" applyFill="1" applyBorder="1" applyAlignment="1" applyProtection="1">
      <alignment horizontal="center" vertical="center"/>
      <protection hidden="1"/>
    </xf>
    <xf numFmtId="0" fontId="0" fillId="0" borderId="63" xfId="73" applyFont="1" applyFill="1" applyBorder="1" applyAlignment="1" applyProtection="1">
      <alignment vertical="center"/>
      <protection hidden="1"/>
    </xf>
    <xf numFmtId="0" fontId="0" fillId="14" borderId="63" xfId="73" applyFont="1" applyFill="1" applyBorder="1" applyAlignment="1" applyProtection="1">
      <alignment vertical="center"/>
      <protection hidden="1"/>
    </xf>
    <xf numFmtId="0" fontId="0" fillId="0" borderId="15" xfId="73" applyFill="1" applyBorder="1" applyAlignment="1" applyProtection="1">
      <alignment vertical="center"/>
      <protection hidden="1"/>
    </xf>
    <xf numFmtId="4" fontId="0" fillId="0" borderId="63" xfId="73" applyNumberFormat="1" applyFill="1" applyBorder="1" applyAlignment="1" applyProtection="1">
      <alignment vertical="center"/>
      <protection hidden="1"/>
    </xf>
    <xf numFmtId="0" fontId="0" fillId="0" borderId="63" xfId="73" applyFont="1" applyFill="1" applyBorder="1" applyAlignment="1" applyProtection="1">
      <alignment vertical="center"/>
      <protection hidden="1"/>
    </xf>
    <xf numFmtId="0" fontId="0" fillId="0" borderId="15" xfId="73" applyFont="1" applyFill="1" applyBorder="1" applyAlignment="1" applyProtection="1">
      <alignment horizontal="right" vertical="center"/>
      <protection hidden="1"/>
    </xf>
    <xf numFmtId="0" fontId="0" fillId="0" borderId="15" xfId="73" applyNumberFormat="1" applyFont="1" applyFill="1" applyBorder="1" applyAlignment="1" applyProtection="1">
      <alignment horizontal="center" vertical="center"/>
      <protection hidden="1"/>
    </xf>
    <xf numFmtId="0" fontId="0" fillId="0" borderId="64" xfId="73" applyFont="1" applyFill="1" applyBorder="1" applyProtection="1">
      <alignment/>
      <protection hidden="1"/>
    </xf>
    <xf numFmtId="0" fontId="0" fillId="0" borderId="62" xfId="73" applyFont="1" applyFill="1" applyBorder="1" applyAlignment="1" applyProtection="1">
      <alignment horizontal="left" vertical="center"/>
      <protection hidden="1"/>
    </xf>
    <xf numFmtId="0" fontId="0" fillId="0" borderId="18" xfId="73" applyFill="1" applyBorder="1" applyProtection="1">
      <alignment/>
      <protection hidden="1"/>
    </xf>
    <xf numFmtId="0" fontId="55" fillId="0" borderId="0" xfId="73" applyFont="1" applyFill="1" applyBorder="1" applyProtection="1">
      <alignment/>
      <protection hidden="1"/>
    </xf>
    <xf numFmtId="0" fontId="0" fillId="0" borderId="0" xfId="73" applyFill="1" applyBorder="1" applyProtection="1">
      <alignment/>
      <protection hidden="1"/>
    </xf>
    <xf numFmtId="0" fontId="0" fillId="0" borderId="42" xfId="73" applyFill="1" applyBorder="1" applyProtection="1">
      <alignment/>
      <protection hidden="1"/>
    </xf>
    <xf numFmtId="0" fontId="0" fillId="0" borderId="18" xfId="73" applyFill="1" applyBorder="1" applyAlignment="1" applyProtection="1">
      <alignment horizontal="left"/>
      <protection hidden="1"/>
    </xf>
    <xf numFmtId="0" fontId="0" fillId="0" borderId="0" xfId="73" applyFill="1" applyBorder="1" applyAlignment="1" applyProtection="1">
      <alignment horizontal="center"/>
      <protection hidden="1"/>
    </xf>
    <xf numFmtId="0" fontId="0" fillId="0" borderId="18" xfId="73" applyFill="1" applyBorder="1" applyAlignment="1" applyProtection="1">
      <alignment horizontal="right"/>
      <protection hidden="1"/>
    </xf>
    <xf numFmtId="0" fontId="0" fillId="0" borderId="0" xfId="73" applyFill="1" applyBorder="1" applyAlignment="1" applyProtection="1">
      <alignment horizontal="right"/>
      <protection hidden="1"/>
    </xf>
    <xf numFmtId="0" fontId="0" fillId="0" borderId="42" xfId="73" applyFill="1" applyBorder="1" applyAlignment="1" applyProtection="1">
      <alignment horizontal="center"/>
      <protection hidden="1"/>
    </xf>
    <xf numFmtId="0" fontId="37" fillId="0" borderId="17" xfId="73" applyFont="1" applyFill="1" applyBorder="1" applyProtection="1">
      <alignment/>
      <protection hidden="1"/>
    </xf>
    <xf numFmtId="0" fontId="0" fillId="0" borderId="27" xfId="73" applyFill="1" applyBorder="1" applyProtection="1">
      <alignment/>
      <protection hidden="1"/>
    </xf>
    <xf numFmtId="0" fontId="6" fillId="0" borderId="27" xfId="77" applyFont="1" applyBorder="1" applyAlignment="1" applyProtection="1">
      <alignment horizontal="right" shrinkToFit="1"/>
      <protection hidden="1"/>
    </xf>
    <xf numFmtId="0" fontId="0" fillId="0" borderId="46" xfId="73" applyFill="1" applyBorder="1" applyProtection="1">
      <alignment/>
      <protection hidden="1"/>
    </xf>
    <xf numFmtId="0" fontId="0" fillId="0" borderId="0" xfId="73" applyFill="1" applyProtection="1">
      <alignment/>
      <protection hidden="1"/>
    </xf>
    <xf numFmtId="0" fontId="72" fillId="0" borderId="0" xfId="74" applyFont="1" applyFill="1" applyProtection="1">
      <alignment/>
      <protection locked="0"/>
    </xf>
    <xf numFmtId="0" fontId="75" fillId="0" borderId="0" xfId="74" applyFont="1" applyProtection="1">
      <alignment/>
      <protection locked="0"/>
    </xf>
    <xf numFmtId="0" fontId="72" fillId="0" borderId="0" xfId="74" applyFont="1" applyFill="1" applyProtection="1">
      <alignment/>
      <protection hidden="1"/>
    </xf>
    <xf numFmtId="0" fontId="73" fillId="0" borderId="0" xfId="74" applyFont="1" applyFill="1" applyAlignment="1" applyProtection="1">
      <alignment horizontal="center"/>
      <protection hidden="1"/>
    </xf>
    <xf numFmtId="0" fontId="74" fillId="0" borderId="0" xfId="74" applyFont="1" applyFill="1" applyBorder="1" applyAlignment="1" applyProtection="1">
      <alignment horizontal="center" vertical="center"/>
      <protection hidden="1"/>
    </xf>
    <xf numFmtId="0" fontId="72" fillId="0" borderId="16" xfId="74" applyFont="1" applyFill="1" applyBorder="1" applyProtection="1">
      <alignment/>
      <protection hidden="1"/>
    </xf>
    <xf numFmtId="0" fontId="72" fillId="14" borderId="57" xfId="74" applyFont="1" applyFill="1" applyBorder="1" applyAlignment="1" applyProtection="1">
      <alignment/>
      <protection hidden="1"/>
    </xf>
    <xf numFmtId="0" fontId="72" fillId="0" borderId="57" xfId="74" applyFont="1" applyFill="1" applyBorder="1" applyAlignment="1" applyProtection="1">
      <alignment/>
      <protection hidden="1"/>
    </xf>
    <xf numFmtId="0" fontId="72" fillId="0" borderId="57" xfId="74" applyFont="1" applyFill="1" applyBorder="1" applyProtection="1">
      <alignment/>
      <protection hidden="1"/>
    </xf>
    <xf numFmtId="174" fontId="72" fillId="14" borderId="58" xfId="74" applyNumberFormat="1" applyFont="1" applyFill="1" applyBorder="1" applyAlignment="1" applyProtection="1">
      <alignment horizontal="center"/>
      <protection hidden="1"/>
    </xf>
    <xf numFmtId="0" fontId="72" fillId="0" borderId="18" xfId="74" applyFont="1" applyFill="1" applyBorder="1" applyAlignment="1" applyProtection="1">
      <alignment horizontal="left" vertical="center"/>
      <protection hidden="1"/>
    </xf>
    <xf numFmtId="0" fontId="72" fillId="0" borderId="0" xfId="74" applyFont="1" applyFill="1" applyBorder="1" applyAlignment="1" applyProtection="1">
      <alignment/>
      <protection hidden="1"/>
    </xf>
    <xf numFmtId="0" fontId="72" fillId="0" borderId="0" xfId="74" applyFont="1" applyFill="1" applyBorder="1" applyProtection="1">
      <alignment/>
      <protection hidden="1"/>
    </xf>
    <xf numFmtId="3" fontId="72" fillId="14" borderId="0" xfId="74" applyNumberFormat="1" applyFont="1" applyFill="1" applyBorder="1" applyAlignment="1" applyProtection="1">
      <alignment vertical="center"/>
      <protection hidden="1"/>
    </xf>
    <xf numFmtId="0" fontId="72" fillId="14" borderId="0" xfId="74" applyFont="1" applyFill="1" applyBorder="1" applyAlignment="1" applyProtection="1">
      <alignment/>
      <protection hidden="1"/>
    </xf>
    <xf numFmtId="0" fontId="72" fillId="14" borderId="0" xfId="74" applyFont="1" applyFill="1" applyBorder="1" applyProtection="1">
      <alignment/>
      <protection hidden="1"/>
    </xf>
    <xf numFmtId="0" fontId="72" fillId="0" borderId="42" xfId="74" applyFont="1" applyFill="1" applyBorder="1" applyProtection="1">
      <alignment/>
      <protection hidden="1"/>
    </xf>
    <xf numFmtId="0" fontId="72" fillId="0" borderId="0" xfId="74" applyFont="1" applyFill="1" applyAlignment="1" applyProtection="1">
      <alignment/>
      <protection hidden="1"/>
    </xf>
    <xf numFmtId="0" fontId="72" fillId="0" borderId="63" xfId="74" applyFont="1" applyFill="1" applyBorder="1" applyAlignment="1" applyProtection="1">
      <alignment vertical="center"/>
      <protection hidden="1"/>
    </xf>
    <xf numFmtId="0" fontId="72" fillId="0" borderId="64" xfId="74" applyFont="1" applyFill="1" applyBorder="1" applyAlignment="1" applyProtection="1">
      <alignment vertical="center"/>
      <protection hidden="1"/>
    </xf>
    <xf numFmtId="0" fontId="74" fillId="14" borderId="62" xfId="74" applyFont="1" applyFill="1" applyBorder="1" applyAlignment="1" applyProtection="1">
      <alignment vertical="center" shrinkToFit="1"/>
      <protection hidden="1"/>
    </xf>
    <xf numFmtId="0" fontId="72" fillId="0" borderId="63" xfId="74" applyFont="1" applyFill="1" applyBorder="1" applyAlignment="1" applyProtection="1">
      <alignment horizontal="center" vertical="center"/>
      <protection hidden="1"/>
    </xf>
    <xf numFmtId="176" fontId="72" fillId="0" borderId="63" xfId="74" applyNumberFormat="1" applyFont="1" applyFill="1" applyBorder="1" applyAlignment="1" applyProtection="1">
      <alignment horizontal="left" vertical="center"/>
      <protection hidden="1"/>
    </xf>
    <xf numFmtId="0" fontId="72" fillId="0" borderId="62" xfId="74" applyFont="1" applyFill="1" applyBorder="1" applyAlignment="1" applyProtection="1">
      <alignment vertical="center"/>
      <protection hidden="1"/>
    </xf>
    <xf numFmtId="0" fontId="72" fillId="0" borderId="17" xfId="74" applyFont="1" applyFill="1" applyBorder="1" applyProtection="1">
      <alignment/>
      <protection hidden="1"/>
    </xf>
    <xf numFmtId="0" fontId="72" fillId="0" borderId="27" xfId="74" applyFont="1" applyFill="1" applyBorder="1" applyProtection="1">
      <alignment/>
      <protection hidden="1"/>
    </xf>
    <xf numFmtId="0" fontId="72" fillId="0" borderId="46" xfId="74" applyFont="1" applyFill="1" applyBorder="1" applyProtection="1">
      <alignment/>
      <protection hidden="1"/>
    </xf>
    <xf numFmtId="0" fontId="74" fillId="0" borderId="57" xfId="74" applyFont="1" applyFill="1" applyBorder="1" applyProtection="1">
      <alignment/>
      <protection hidden="1"/>
    </xf>
    <xf numFmtId="0" fontId="72" fillId="0" borderId="58" xfId="74" applyFont="1" applyFill="1" applyBorder="1" applyProtection="1">
      <alignment/>
      <protection hidden="1"/>
    </xf>
    <xf numFmtId="0" fontId="72" fillId="0" borderId="18" xfId="74" applyFont="1" applyFill="1" applyBorder="1" applyProtection="1">
      <alignment/>
      <protection hidden="1"/>
    </xf>
    <xf numFmtId="0" fontId="72" fillId="0" borderId="0" xfId="74" applyFont="1" applyFill="1" applyBorder="1" applyAlignment="1" applyProtection="1">
      <alignment horizontal="left"/>
      <protection hidden="1"/>
    </xf>
    <xf numFmtId="3" fontId="72" fillId="0" borderId="0" xfId="74" applyNumberFormat="1" applyFont="1" applyFill="1" applyBorder="1" applyAlignment="1" applyProtection="1">
      <alignment horizontal="center"/>
      <protection hidden="1"/>
    </xf>
    <xf numFmtId="4" fontId="72" fillId="0" borderId="0" xfId="74" applyNumberFormat="1" applyFont="1" applyFill="1" applyBorder="1" applyProtection="1">
      <alignment/>
      <protection hidden="1"/>
    </xf>
    <xf numFmtId="14" fontId="72" fillId="0" borderId="42" xfId="74" applyNumberFormat="1" applyFont="1" applyFill="1" applyBorder="1" applyAlignment="1" applyProtection="1">
      <alignment horizontal="center"/>
      <protection hidden="1"/>
    </xf>
    <xf numFmtId="0" fontId="72" fillId="14" borderId="0" xfId="74" applyFont="1" applyFill="1" applyBorder="1" applyAlignment="1" applyProtection="1">
      <alignment horizontal="left"/>
      <protection hidden="1"/>
    </xf>
    <xf numFmtId="0" fontId="72" fillId="0" borderId="42" xfId="74" applyFont="1" applyFill="1" applyBorder="1" applyAlignment="1" applyProtection="1">
      <alignment horizontal="left"/>
      <protection hidden="1"/>
    </xf>
    <xf numFmtId="0" fontId="72" fillId="0" borderId="18" xfId="74" applyFont="1" applyFill="1" applyBorder="1" applyAlignment="1" applyProtection="1">
      <alignment horizontal="left"/>
      <protection hidden="1"/>
    </xf>
    <xf numFmtId="4" fontId="72" fillId="5" borderId="0" xfId="74" applyNumberFormat="1" applyFont="1" applyFill="1" applyBorder="1" applyAlignment="1" applyProtection="1">
      <alignment horizontal="center"/>
      <protection hidden="1"/>
    </xf>
    <xf numFmtId="168" fontId="72" fillId="0" borderId="0" xfId="74" applyNumberFormat="1" applyFont="1" applyFill="1" applyBorder="1" applyAlignment="1" applyProtection="1">
      <alignment horizontal="center"/>
      <protection hidden="1"/>
    </xf>
    <xf numFmtId="168" fontId="72" fillId="0" borderId="42" xfId="74" applyNumberFormat="1" applyFont="1" applyFill="1" applyBorder="1" applyAlignment="1" applyProtection="1">
      <alignment horizontal="center"/>
      <protection hidden="1"/>
    </xf>
    <xf numFmtId="0" fontId="76" fillId="0" borderId="0" xfId="74" applyFont="1" applyFill="1" applyBorder="1" applyAlignment="1" applyProtection="1">
      <alignment horizontal="center" vertical="top" wrapText="1"/>
      <protection hidden="1"/>
    </xf>
    <xf numFmtId="0" fontId="61" fillId="14" borderId="31" xfId="0" applyFont="1" applyFill="1" applyBorder="1" applyAlignment="1" applyProtection="1">
      <alignment/>
      <protection locked="0"/>
    </xf>
    <xf numFmtId="0" fontId="61" fillId="14" borderId="11" xfId="0" applyFont="1" applyFill="1" applyBorder="1" applyAlignment="1" applyProtection="1">
      <alignment/>
      <protection locked="0"/>
    </xf>
    <xf numFmtId="0" fontId="61" fillId="14" borderId="19" xfId="0" applyFont="1" applyFill="1" applyBorder="1" applyAlignment="1" applyProtection="1">
      <alignment/>
      <protection locked="0"/>
    </xf>
    <xf numFmtId="0" fontId="81" fillId="18" borderId="67" xfId="78" applyFont="1" applyFill="1" applyBorder="1" applyAlignment="1" applyProtection="1">
      <alignment horizontal="center"/>
      <protection hidden="1"/>
    </xf>
    <xf numFmtId="0" fontId="2" fillId="0" borderId="0" xfId="77" applyFont="1" applyAlignment="1" applyProtection="1">
      <alignment shrinkToFit="1"/>
      <protection locked="0"/>
    </xf>
    <xf numFmtId="0" fontId="2" fillId="0" borderId="0" xfId="77" applyFont="1" applyAlignment="1" applyProtection="1">
      <alignment horizontal="center" vertical="center" wrapText="1"/>
      <protection locked="0"/>
    </xf>
    <xf numFmtId="0" fontId="16" fillId="2" borderId="23" xfId="0" applyFont="1" applyFill="1" applyBorder="1" applyAlignment="1" applyProtection="1">
      <alignment horizontal="right" wrapText="1" shrinkToFit="1"/>
      <protection hidden="1"/>
    </xf>
    <xf numFmtId="0" fontId="2" fillId="22" borderId="0" xfId="78" applyFill="1" applyProtection="1">
      <alignment/>
      <protection hidden="1"/>
    </xf>
    <xf numFmtId="0" fontId="2" fillId="22" borderId="0" xfId="78" applyFont="1" applyFill="1" applyProtection="1">
      <alignment/>
      <protection hidden="1"/>
    </xf>
    <xf numFmtId="0" fontId="24" fillId="0" borderId="0" xfId="66" applyFont="1" applyFill="1" applyProtection="1">
      <alignment/>
      <protection locked="0"/>
    </xf>
    <xf numFmtId="0" fontId="24" fillId="0" borderId="0" xfId="66" applyFont="1" applyFill="1" applyProtection="1">
      <alignment/>
      <protection hidden="1"/>
    </xf>
    <xf numFmtId="0" fontId="24" fillId="0" borderId="0" xfId="66" applyFont="1" applyFill="1" applyAlignment="1" applyProtection="1">
      <alignment horizontal="right"/>
      <protection hidden="1"/>
    </xf>
    <xf numFmtId="14" fontId="24" fillId="0" borderId="0" xfId="66" applyNumberFormat="1" applyFont="1" applyFill="1" applyAlignment="1" applyProtection="1">
      <alignment horizontal="center"/>
      <protection hidden="1"/>
    </xf>
    <xf numFmtId="14" fontId="80" fillId="0" borderId="0" xfId="66" applyNumberFormat="1" applyFont="1" applyFill="1" applyAlignment="1" applyProtection="1">
      <alignment horizontal="center"/>
      <protection hidden="1"/>
    </xf>
    <xf numFmtId="0" fontId="3" fillId="22" borderId="15" xfId="53" applyFont="1" applyFill="1" applyBorder="1" applyAlignment="1">
      <alignment horizontal="center"/>
      <protection/>
    </xf>
    <xf numFmtId="0" fontId="3" fillId="22" borderId="15" xfId="53" applyFont="1" applyFill="1" applyBorder="1">
      <alignment/>
      <protection/>
    </xf>
    <xf numFmtId="0" fontId="3" fillId="22" borderId="15" xfId="53" applyNumberFormat="1" applyFont="1" applyFill="1" applyBorder="1" applyAlignment="1">
      <alignment horizontal="center" vertical="center"/>
      <protection/>
    </xf>
    <xf numFmtId="0" fontId="2" fillId="0" borderId="0" xfId="53">
      <alignment/>
      <protection/>
    </xf>
    <xf numFmtId="0" fontId="2" fillId="0" borderId="0" xfId="53" applyAlignment="1">
      <alignment horizontal="right"/>
      <protection/>
    </xf>
    <xf numFmtId="0" fontId="2" fillId="0" borderId="0" xfId="53" applyAlignment="1">
      <alignment/>
      <protection/>
    </xf>
    <xf numFmtId="0" fontId="86" fillId="0" borderId="0" xfId="0" applyFont="1" applyAlignment="1">
      <alignment horizontal="center" readingOrder="1"/>
    </xf>
    <xf numFmtId="0" fontId="2" fillId="0" borderId="0" xfId="53" applyBorder="1">
      <alignment/>
      <protection/>
    </xf>
    <xf numFmtId="0" fontId="3" fillId="0" borderId="15" xfId="53" applyFont="1" applyBorder="1">
      <alignment/>
      <protection/>
    </xf>
    <xf numFmtId="0" fontId="2" fillId="23" borderId="15" xfId="53" applyNumberFormat="1" applyFill="1" applyBorder="1" applyAlignment="1" quotePrefix="1">
      <alignment horizontal="right" vertical="center"/>
      <protection/>
    </xf>
    <xf numFmtId="0" fontId="2" fillId="0" borderId="15" xfId="53" applyNumberFormat="1" applyBorder="1" applyAlignment="1" quotePrefix="1">
      <alignment horizontal="right" vertical="center"/>
      <protection/>
    </xf>
    <xf numFmtId="0" fontId="2" fillId="0" borderId="15" xfId="53" applyBorder="1" applyAlignment="1">
      <alignment horizontal="right"/>
      <protection/>
    </xf>
    <xf numFmtId="0" fontId="3" fillId="0" borderId="15" xfId="53" applyNumberFormat="1" applyFont="1" applyBorder="1" applyAlignment="1">
      <alignment horizontal="right" vertical="center"/>
      <protection/>
    </xf>
    <xf numFmtId="0" fontId="37" fillId="2" borderId="0" xfId="0" applyFont="1" applyFill="1" applyAlignment="1" applyProtection="1">
      <alignment/>
      <protection locked="0"/>
    </xf>
    <xf numFmtId="0" fontId="17" fillId="20" borderId="0" xfId="0" applyFont="1" applyFill="1" applyAlignment="1" applyProtection="1">
      <alignment horizontal="centerContinuous"/>
      <protection hidden="1"/>
    </xf>
    <xf numFmtId="0" fontId="3" fillId="10" borderId="31" xfId="53" applyFont="1" applyFill="1" applyBorder="1" applyAlignment="1">
      <alignment horizontal="left" vertical="center"/>
      <protection/>
    </xf>
    <xf numFmtId="0" fontId="3" fillId="10" borderId="31" xfId="53" applyFont="1" applyFill="1" applyBorder="1" applyAlignment="1">
      <alignment horizontal="left" vertical="center" wrapText="1"/>
      <protection/>
    </xf>
    <xf numFmtId="0" fontId="20" fillId="10" borderId="15" xfId="76" applyFont="1" applyFill="1" applyBorder="1" applyAlignment="1">
      <alignment horizontal="center" vertical="center"/>
      <protection/>
    </xf>
    <xf numFmtId="0" fontId="53" fillId="14" borderId="18" xfId="76" applyFont="1" applyFill="1" applyBorder="1" applyAlignment="1">
      <alignment horizontal="center"/>
      <protection/>
    </xf>
    <xf numFmtId="0" fontId="20" fillId="14" borderId="18" xfId="76" applyFont="1" applyFill="1" applyBorder="1" applyAlignment="1">
      <alignment horizontal="center"/>
      <protection/>
    </xf>
    <xf numFmtId="0" fontId="53" fillId="14" borderId="0" xfId="76" applyFont="1" applyFill="1" applyBorder="1" applyAlignment="1">
      <alignment horizontal="center"/>
      <protection/>
    </xf>
    <xf numFmtId="0" fontId="20" fillId="14" borderId="0" xfId="76" applyFont="1" applyFill="1" applyBorder="1" applyAlignment="1">
      <alignment horizontal="center"/>
      <protection/>
    </xf>
    <xf numFmtId="0" fontId="8" fillId="11" borderId="15" xfId="78" applyFont="1" applyFill="1" applyBorder="1" applyAlignment="1" applyProtection="1">
      <alignment horizontal="center" vertical="center"/>
      <protection hidden="1"/>
    </xf>
    <xf numFmtId="0" fontId="8" fillId="11" borderId="15" xfId="78" applyFont="1" applyFill="1" applyBorder="1" applyAlignment="1" applyProtection="1">
      <alignment horizontal="left" vertical="center"/>
      <protection hidden="1"/>
    </xf>
    <xf numFmtId="4" fontId="8" fillId="11" borderId="15" xfId="78" applyNumberFormat="1" applyFont="1" applyFill="1" applyBorder="1" applyAlignment="1" applyProtection="1">
      <alignment horizontal="right" vertical="center"/>
      <protection hidden="1"/>
    </xf>
    <xf numFmtId="4" fontId="8" fillId="11" borderId="62" xfId="78" applyNumberFormat="1" applyFont="1" applyFill="1" applyBorder="1" applyAlignment="1" applyProtection="1">
      <alignment horizontal="right" vertical="center"/>
      <protection hidden="1"/>
    </xf>
    <xf numFmtId="0" fontId="20" fillId="11" borderId="62" xfId="76" applyFont="1" applyFill="1" applyBorder="1" applyAlignment="1">
      <alignment vertical="center"/>
      <protection/>
    </xf>
    <xf numFmtId="0" fontId="20" fillId="11" borderId="64" xfId="76" applyFont="1" applyFill="1" applyBorder="1" applyAlignment="1">
      <alignment horizontal="center" vertical="center"/>
      <protection/>
    </xf>
    <xf numFmtId="4" fontId="8" fillId="11" borderId="64" xfId="78" applyNumberFormat="1" applyFont="1" applyFill="1" applyBorder="1" applyAlignment="1" applyProtection="1">
      <alignment horizontal="right" vertical="center"/>
      <protection hidden="1"/>
    </xf>
    <xf numFmtId="0" fontId="20" fillId="11" borderId="15" xfId="76" applyFont="1" applyFill="1" applyBorder="1" applyAlignment="1">
      <alignment horizontal="center" vertical="center"/>
      <protection/>
    </xf>
    <xf numFmtId="4" fontId="12" fillId="11" borderId="62" xfId="78" applyNumberFormat="1" applyFont="1" applyFill="1" applyBorder="1" applyAlignment="1" applyProtection="1">
      <alignment horizontal="right" vertical="center"/>
      <protection hidden="1"/>
    </xf>
    <xf numFmtId="0" fontId="20" fillId="10" borderId="64" xfId="76" applyFont="1" applyFill="1" applyBorder="1" applyAlignment="1">
      <alignment horizontal="center" vertical="center"/>
      <protection/>
    </xf>
    <xf numFmtId="0" fontId="20" fillId="10" borderId="62" xfId="76" applyFont="1" applyFill="1" applyBorder="1" applyAlignment="1">
      <alignment horizontal="center" vertical="center"/>
      <protection/>
    </xf>
    <xf numFmtId="0" fontId="64" fillId="10" borderId="15" xfId="76" applyFont="1" applyFill="1" applyBorder="1" applyAlignment="1">
      <alignment horizontal="center" vertical="center"/>
      <protection/>
    </xf>
    <xf numFmtId="0" fontId="20" fillId="10" borderId="63" xfId="76" applyFont="1" applyFill="1" applyBorder="1" applyAlignment="1">
      <alignment horizontal="center" vertical="center"/>
      <protection/>
    </xf>
    <xf numFmtId="0" fontId="20" fillId="10" borderId="15" xfId="76" applyFont="1" applyFill="1" applyBorder="1" applyAlignment="1">
      <alignment vertical="center"/>
      <protection/>
    </xf>
    <xf numFmtId="0" fontId="20" fillId="10" borderId="60" xfId="76" applyFont="1" applyFill="1" applyBorder="1" applyAlignment="1">
      <alignment horizontal="left" vertical="center"/>
      <protection/>
    </xf>
    <xf numFmtId="0" fontId="20" fillId="10" borderId="60" xfId="76" applyFont="1" applyFill="1" applyBorder="1" applyAlignment="1">
      <alignment horizontal="left" vertical="center" wrapText="1"/>
      <protection/>
    </xf>
    <xf numFmtId="0" fontId="20" fillId="10" borderId="60" xfId="76" applyFont="1" applyFill="1" applyBorder="1" applyAlignment="1">
      <alignment vertical="center"/>
      <protection/>
    </xf>
    <xf numFmtId="0" fontId="8" fillId="11" borderId="18" xfId="78" applyFont="1" applyFill="1" applyBorder="1" applyAlignment="1" applyProtection="1">
      <alignment horizontal="left" vertical="center"/>
      <protection hidden="1"/>
    </xf>
    <xf numFmtId="0" fontId="8" fillId="11" borderId="46" xfId="78" applyFont="1" applyFill="1" applyBorder="1" applyAlignment="1" applyProtection="1">
      <alignment horizontal="center" vertical="center"/>
      <protection hidden="1"/>
    </xf>
    <xf numFmtId="16" fontId="20" fillId="11" borderId="63" xfId="76" applyNumberFormat="1" applyFont="1" applyFill="1" applyBorder="1" applyAlignment="1">
      <alignment horizontal="center" vertical="center"/>
      <protection/>
    </xf>
    <xf numFmtId="2" fontId="8" fillId="11" borderId="62" xfId="78" applyNumberFormat="1" applyFont="1" applyFill="1" applyBorder="1" applyAlignment="1" applyProtection="1">
      <alignment horizontal="left" vertical="center"/>
      <protection hidden="1"/>
    </xf>
    <xf numFmtId="2" fontId="8" fillId="11" borderId="64" xfId="78" applyNumberFormat="1" applyFont="1" applyFill="1" applyBorder="1" applyAlignment="1" applyProtection="1">
      <alignment horizontal="left" vertical="center"/>
      <protection hidden="1"/>
    </xf>
    <xf numFmtId="0" fontId="20" fillId="10" borderId="62" xfId="76" applyFont="1" applyFill="1" applyBorder="1" applyAlignment="1">
      <alignment vertical="center"/>
      <protection/>
    </xf>
    <xf numFmtId="0" fontId="19" fillId="10" borderId="63" xfId="76" applyFont="1" applyFill="1" applyBorder="1" applyAlignment="1">
      <alignment/>
      <protection/>
    </xf>
    <xf numFmtId="0" fontId="20" fillId="10" borderId="63" xfId="76" applyFont="1" applyFill="1" applyBorder="1" applyAlignment="1">
      <alignment vertical="center"/>
      <protection/>
    </xf>
    <xf numFmtId="0" fontId="20" fillId="10" borderId="16" xfId="76" applyFont="1" applyFill="1" applyBorder="1" applyAlignment="1">
      <alignment vertical="center"/>
      <protection/>
    </xf>
    <xf numFmtId="0" fontId="19" fillId="10" borderId="63" xfId="76" applyFont="1" applyFill="1" applyBorder="1" applyAlignment="1">
      <alignment vertical="center"/>
      <protection/>
    </xf>
    <xf numFmtId="174" fontId="8" fillId="11" borderId="62" xfId="78" applyNumberFormat="1" applyFont="1" applyFill="1" applyBorder="1" applyAlignment="1" applyProtection="1">
      <alignment horizontal="center" vertical="center"/>
      <protection hidden="1"/>
    </xf>
    <xf numFmtId="174" fontId="8" fillId="11" borderId="63" xfId="78" applyNumberFormat="1" applyFont="1" applyFill="1" applyBorder="1" applyAlignment="1" applyProtection="1">
      <alignment horizontal="center" vertical="center"/>
      <protection hidden="1"/>
    </xf>
    <xf numFmtId="0" fontId="19" fillId="11" borderId="64" xfId="76" applyFont="1" applyFill="1" applyBorder="1" applyAlignment="1">
      <alignment vertical="center"/>
      <protection/>
    </xf>
    <xf numFmtId="4" fontId="21" fillId="10" borderId="15" xfId="76" applyNumberFormat="1" applyFont="1" applyFill="1" applyBorder="1" applyAlignment="1">
      <alignment horizontal="right" vertical="center"/>
      <protection/>
    </xf>
    <xf numFmtId="4" fontId="21" fillId="10" borderId="62" xfId="76" applyNumberFormat="1" applyFont="1" applyFill="1" applyBorder="1" applyAlignment="1">
      <alignment horizontal="right" vertical="center"/>
      <protection/>
    </xf>
    <xf numFmtId="0" fontId="21" fillId="10" borderId="62" xfId="76" applyFont="1" applyFill="1" applyBorder="1" applyAlignment="1">
      <alignment vertical="center"/>
      <protection/>
    </xf>
    <xf numFmtId="0" fontId="21" fillId="10" borderId="64" xfId="76" applyFont="1" applyFill="1" applyBorder="1" applyAlignment="1">
      <alignment vertical="center"/>
      <protection/>
    </xf>
    <xf numFmtId="4" fontId="21" fillId="10" borderId="64" xfId="76" applyNumberFormat="1" applyFont="1" applyFill="1" applyBorder="1" applyAlignment="1">
      <alignment horizontal="right" vertical="center"/>
      <protection/>
    </xf>
    <xf numFmtId="0" fontId="21" fillId="10" borderId="15" xfId="76" applyFont="1" applyFill="1" applyBorder="1" applyAlignment="1">
      <alignment vertical="center"/>
      <protection/>
    </xf>
    <xf numFmtId="4" fontId="12" fillId="10" borderId="63" xfId="78" applyNumberFormat="1" applyFont="1" applyFill="1" applyBorder="1" applyAlignment="1" applyProtection="1">
      <alignment horizontal="center" vertical="center"/>
      <protection hidden="1"/>
    </xf>
    <xf numFmtId="4" fontId="12" fillId="10" borderId="64" xfId="78" applyNumberFormat="1" applyFont="1" applyFill="1" applyBorder="1" applyAlignment="1" applyProtection="1">
      <alignment horizontal="center" vertical="center"/>
      <protection hidden="1"/>
    </xf>
    <xf numFmtId="174" fontId="20" fillId="11" borderId="0" xfId="76" applyNumberFormat="1" applyFont="1" applyFill="1" applyBorder="1" applyAlignment="1">
      <alignment horizontal="center" vertical="center"/>
      <protection/>
    </xf>
    <xf numFmtId="0" fontId="20" fillId="11" borderId="0" xfId="76" applyFont="1" applyFill="1" applyBorder="1" applyAlignment="1">
      <alignment/>
      <protection/>
    </xf>
    <xf numFmtId="3" fontId="20" fillId="11" borderId="0" xfId="76" applyNumberFormat="1" applyFont="1" applyFill="1" applyBorder="1" applyAlignment="1">
      <alignment/>
      <protection/>
    </xf>
    <xf numFmtId="174" fontId="20" fillId="11" borderId="0" xfId="76" applyNumberFormat="1" applyFont="1" applyFill="1" applyBorder="1" applyAlignment="1">
      <alignment horizontal="center"/>
      <protection/>
    </xf>
    <xf numFmtId="0" fontId="86" fillId="0" borderId="0" xfId="0" applyFont="1" applyAlignment="1">
      <alignment horizontal="center" readingOrder="1"/>
    </xf>
    <xf numFmtId="0" fontId="64" fillId="10" borderId="0" xfId="76" applyFont="1" applyFill="1" applyBorder="1" applyAlignment="1">
      <alignment horizontal="center" vertical="center" wrapText="1"/>
      <protection/>
    </xf>
    <xf numFmtId="0" fontId="2" fillId="0" borderId="0" xfId="64" applyFont="1" applyBorder="1" applyAlignment="1" applyProtection="1">
      <alignment horizontal="left" shrinkToFit="1"/>
      <protection locked="0"/>
    </xf>
    <xf numFmtId="0" fontId="0" fillId="31" borderId="62" xfId="73" applyFill="1" applyBorder="1" applyAlignment="1" applyProtection="1">
      <alignment vertical="center"/>
      <protection hidden="1"/>
    </xf>
    <xf numFmtId="0" fontId="2" fillId="31" borderId="23" xfId="78" applyFont="1" applyFill="1" applyBorder="1" applyAlignment="1" applyProtection="1">
      <alignment horizontal="left"/>
      <protection locked="0"/>
    </xf>
    <xf numFmtId="0" fontId="2" fillId="32" borderId="0" xfId="78" applyFill="1" applyProtection="1">
      <alignment/>
      <protection locked="0"/>
    </xf>
    <xf numFmtId="0" fontId="0" fillId="33" borderId="51" xfId="0" applyFill="1" applyBorder="1" applyAlignment="1">
      <alignment horizontal="left"/>
    </xf>
    <xf numFmtId="0" fontId="0" fillId="33" borderId="75" xfId="0" applyFill="1" applyBorder="1" applyAlignment="1">
      <alignment horizontal="left"/>
    </xf>
    <xf numFmtId="0" fontId="0" fillId="33" borderId="50" xfId="0" applyFill="1" applyBorder="1" applyAlignment="1">
      <alignment horizontal="left"/>
    </xf>
    <xf numFmtId="0" fontId="0" fillId="0" borderId="23" xfId="0" applyFont="1" applyFill="1" applyBorder="1" applyAlignment="1" applyProtection="1">
      <alignment horizontal="left" shrinkToFit="1"/>
      <protection locked="0"/>
    </xf>
    <xf numFmtId="0" fontId="16" fillId="2" borderId="23" xfId="0" applyFont="1" applyFill="1" applyBorder="1" applyAlignment="1" applyProtection="1" quotePrefix="1">
      <alignment horizontal="right" shrinkToFit="1"/>
      <protection hidden="1"/>
    </xf>
    <xf numFmtId="179" fontId="2" fillId="0" borderId="0" xfId="78" applyNumberFormat="1" applyFill="1" applyProtection="1">
      <alignment/>
      <protection locked="0"/>
    </xf>
    <xf numFmtId="0" fontId="56" fillId="29" borderId="32" xfId="78" applyFont="1" applyFill="1" applyBorder="1" applyAlignment="1" applyProtection="1">
      <alignment horizontal="center"/>
      <protection locked="0"/>
    </xf>
    <xf numFmtId="0" fontId="0" fillId="0" borderId="0" xfId="68" applyFont="1" applyProtection="1">
      <alignment/>
      <protection locked="0"/>
    </xf>
    <xf numFmtId="0" fontId="8" fillId="24" borderId="22" xfId="77" applyFont="1" applyFill="1" applyBorder="1" applyAlignment="1" applyProtection="1">
      <alignment horizontal="center" vertical="center"/>
      <protection locked="0"/>
    </xf>
    <xf numFmtId="0" fontId="8" fillId="24" borderId="24" xfId="77" applyFont="1" applyFill="1" applyBorder="1" applyAlignment="1" applyProtection="1">
      <alignment horizontal="center" vertical="center"/>
      <protection locked="0"/>
    </xf>
    <xf numFmtId="0" fontId="23" fillId="34" borderId="42" xfId="68" applyFont="1" applyFill="1" applyBorder="1" applyAlignment="1" applyProtection="1">
      <alignment horizontal="center" vertical="center" shrinkToFit="1"/>
      <protection hidden="1"/>
    </xf>
    <xf numFmtId="0" fontId="23" fillId="34" borderId="46" xfId="68" applyFont="1" applyFill="1" applyBorder="1" applyAlignment="1" applyProtection="1">
      <alignment horizontal="center" vertical="center" shrinkToFit="1"/>
      <protection hidden="1"/>
    </xf>
    <xf numFmtId="0" fontId="23" fillId="34" borderId="18" xfId="68" applyFont="1" applyFill="1" applyBorder="1" applyAlignment="1" applyProtection="1">
      <alignment horizontal="center"/>
      <protection hidden="1"/>
    </xf>
    <xf numFmtId="0" fontId="23" fillId="34" borderId="0" xfId="68" applyFont="1" applyFill="1" applyBorder="1" applyAlignment="1" applyProtection="1">
      <alignment horizontal="center"/>
      <protection hidden="1"/>
    </xf>
    <xf numFmtId="0" fontId="0" fillId="10" borderId="31" xfId="72" applyFont="1" applyFill="1" applyBorder="1" applyAlignment="1">
      <alignment horizontal="center" vertical="center" wrapText="1"/>
      <protection/>
    </xf>
    <xf numFmtId="0" fontId="0" fillId="10" borderId="21" xfId="72" applyFont="1" applyFill="1" applyBorder="1" applyAlignment="1">
      <alignment horizontal="center" vertical="center" wrapText="1"/>
      <protection/>
    </xf>
    <xf numFmtId="0" fontId="0" fillId="10" borderId="32" xfId="72" applyFont="1" applyFill="1" applyBorder="1" applyAlignment="1">
      <alignment horizontal="center" vertical="center" wrapText="1"/>
      <protection/>
    </xf>
    <xf numFmtId="0" fontId="0" fillId="10" borderId="11" xfId="72" applyFont="1" applyFill="1" applyBorder="1" applyAlignment="1">
      <alignment horizontal="center" vertical="center" wrapText="1"/>
      <protection/>
    </xf>
    <xf numFmtId="0" fontId="0" fillId="10" borderId="0" xfId="72" applyFont="1" applyFill="1" applyBorder="1" applyAlignment="1">
      <alignment horizontal="center" vertical="center" wrapText="1"/>
      <protection/>
    </xf>
    <xf numFmtId="0" fontId="0" fillId="10" borderId="37" xfId="72" applyFont="1" applyFill="1" applyBorder="1" applyAlignment="1">
      <alignment horizontal="center" vertical="center" wrapText="1"/>
      <protection/>
    </xf>
    <xf numFmtId="0" fontId="0" fillId="10" borderId="19" xfId="72" applyFont="1" applyFill="1" applyBorder="1" applyAlignment="1">
      <alignment horizontal="center" vertical="center" wrapText="1"/>
      <protection/>
    </xf>
    <xf numFmtId="0" fontId="0" fillId="10" borderId="48" xfId="72" applyFont="1" applyFill="1" applyBorder="1" applyAlignment="1">
      <alignment horizontal="center" vertical="center" wrapText="1"/>
      <protection/>
    </xf>
    <xf numFmtId="0" fontId="0" fillId="10" borderId="40" xfId="72" applyFont="1" applyFill="1" applyBorder="1" applyAlignment="1">
      <alignment horizontal="center" vertical="center" wrapText="1"/>
      <protection/>
    </xf>
    <xf numFmtId="0" fontId="0" fillId="0" borderId="0" xfId="70" applyFill="1" applyBorder="1" applyAlignment="1">
      <alignment horizontal="right"/>
      <protection/>
    </xf>
    <xf numFmtId="0" fontId="0" fillId="0" borderId="37" xfId="70" applyFill="1" applyBorder="1" applyAlignment="1">
      <alignment horizontal="right"/>
      <protection/>
    </xf>
    <xf numFmtId="0" fontId="0" fillId="11" borderId="0" xfId="0" applyFont="1" applyFill="1" applyAlignment="1" applyProtection="1">
      <alignment horizontal="left" vertical="center"/>
      <protection locked="0"/>
    </xf>
    <xf numFmtId="0" fontId="9" fillId="11" borderId="0" xfId="0" applyFont="1" applyFill="1" applyAlignment="1" applyProtection="1">
      <alignment horizontal="left" vertical="center"/>
      <protection locked="0"/>
    </xf>
    <xf numFmtId="3" fontId="0" fillId="10" borderId="76" xfId="0" applyNumberFormat="1" applyFont="1" applyFill="1" applyBorder="1" applyAlignment="1" applyProtection="1">
      <alignment horizontal="left" shrinkToFit="1"/>
      <protection locked="0"/>
    </xf>
    <xf numFmtId="3" fontId="0" fillId="10" borderId="77" xfId="0" applyNumberFormat="1" applyFont="1" applyFill="1" applyBorder="1" applyAlignment="1" applyProtection="1">
      <alignment horizontal="left" shrinkToFit="1"/>
      <protection locked="0"/>
    </xf>
    <xf numFmtId="0" fontId="2" fillId="10" borderId="16" xfId="64" applyFont="1" applyFill="1" applyBorder="1" applyAlignment="1" applyProtection="1">
      <alignment horizontal="left" shrinkToFit="1"/>
      <protection locked="0"/>
    </xf>
    <xf numFmtId="0" fontId="2" fillId="10" borderId="57" xfId="64" applyFill="1" applyBorder="1" applyAlignment="1" applyProtection="1">
      <alignment horizontal="left" shrinkToFit="1"/>
      <protection locked="0"/>
    </xf>
    <xf numFmtId="0" fontId="2" fillId="10" borderId="58" xfId="64" applyFill="1" applyBorder="1" applyAlignment="1" applyProtection="1">
      <alignment horizontal="left" shrinkToFit="1"/>
      <protection locked="0"/>
    </xf>
    <xf numFmtId="3" fontId="0" fillId="10" borderId="78" xfId="0" applyNumberFormat="1" applyFont="1" applyFill="1" applyBorder="1" applyAlignment="1" applyProtection="1">
      <alignment horizontal="left" shrinkToFit="1"/>
      <protection locked="0"/>
    </xf>
    <xf numFmtId="3" fontId="0" fillId="10" borderId="79" xfId="0" applyNumberFormat="1" applyFont="1" applyFill="1" applyBorder="1" applyAlignment="1" applyProtection="1">
      <alignment horizontal="left" shrinkToFit="1"/>
      <protection locked="0"/>
    </xf>
    <xf numFmtId="0" fontId="3" fillId="26" borderId="17" xfId="78" applyFont="1" applyFill="1" applyBorder="1" applyAlignment="1" applyProtection="1">
      <alignment horizontal="left" shrinkToFit="1"/>
      <protection locked="0"/>
    </xf>
    <xf numFmtId="0" fontId="3" fillId="26" borderId="27" xfId="78" applyFont="1" applyFill="1" applyBorder="1" applyAlignment="1" applyProtection="1">
      <alignment horizontal="left" shrinkToFit="1"/>
      <protection locked="0"/>
    </xf>
    <xf numFmtId="0" fontId="3" fillId="26" borderId="46" xfId="78" applyFont="1" applyFill="1" applyBorder="1" applyAlignment="1" applyProtection="1">
      <alignment horizontal="left" shrinkToFit="1"/>
      <protection locked="0"/>
    </xf>
    <xf numFmtId="0" fontId="3" fillId="26" borderId="16" xfId="78" applyFont="1" applyFill="1" applyBorder="1" applyAlignment="1" applyProtection="1">
      <alignment horizontal="left" shrinkToFit="1"/>
      <protection locked="0"/>
    </xf>
    <xf numFmtId="0" fontId="3" fillId="26" borderId="57" xfId="78" applyFont="1" applyFill="1" applyBorder="1" applyAlignment="1" applyProtection="1">
      <alignment horizontal="left" shrinkToFit="1"/>
      <protection locked="0"/>
    </xf>
    <xf numFmtId="0" fontId="3" fillId="26" borderId="18" xfId="78" applyFont="1" applyFill="1" applyBorder="1" applyAlignment="1" applyProtection="1">
      <alignment horizontal="left" shrinkToFit="1"/>
      <protection locked="0"/>
    </xf>
    <xf numFmtId="0" fontId="3" fillId="26" borderId="0" xfId="78" applyFont="1" applyFill="1" applyBorder="1" applyAlignment="1" applyProtection="1">
      <alignment horizontal="left" shrinkToFit="1"/>
      <protection locked="0"/>
    </xf>
    <xf numFmtId="0" fontId="3" fillId="26" borderId="42" xfId="78" applyFont="1" applyFill="1" applyBorder="1" applyAlignment="1" applyProtection="1">
      <alignment horizontal="left" shrinkToFit="1"/>
      <protection locked="0"/>
    </xf>
    <xf numFmtId="4" fontId="3" fillId="35" borderId="17" xfId="78" applyNumberFormat="1" applyFont="1" applyFill="1" applyBorder="1" applyAlignment="1" applyProtection="1">
      <alignment horizontal="left" shrinkToFit="1"/>
      <protection locked="0"/>
    </xf>
    <xf numFmtId="4" fontId="3" fillId="35" borderId="27" xfId="78" applyNumberFormat="1" applyFont="1" applyFill="1" applyBorder="1" applyAlignment="1" applyProtection="1">
      <alignment horizontal="left" shrinkToFit="1"/>
      <protection locked="0"/>
    </xf>
    <xf numFmtId="4" fontId="3" fillId="35" borderId="46" xfId="78" applyNumberFormat="1" applyFont="1" applyFill="1" applyBorder="1" applyAlignment="1" applyProtection="1">
      <alignment horizontal="left" shrinkToFit="1"/>
      <protection locked="0"/>
    </xf>
    <xf numFmtId="0" fontId="3" fillId="26" borderId="58" xfId="78" applyFont="1" applyFill="1" applyBorder="1" applyAlignment="1" applyProtection="1">
      <alignment horizontal="left" shrinkToFit="1"/>
      <protection locked="0"/>
    </xf>
    <xf numFmtId="0" fontId="3" fillId="26" borderId="0" xfId="78" applyFont="1" applyFill="1" applyBorder="1" applyAlignment="1" applyProtection="1">
      <alignment horizontal="left"/>
      <protection locked="0"/>
    </xf>
    <xf numFmtId="173" fontId="3" fillId="11" borderId="0" xfId="64" applyNumberFormat="1" applyFont="1" applyFill="1" applyBorder="1" applyAlignment="1" applyProtection="1">
      <alignment horizontal="center"/>
      <protection locked="0"/>
    </xf>
    <xf numFmtId="0" fontId="3" fillId="26" borderId="0" xfId="78" applyNumberFormat="1" applyFont="1" applyFill="1" applyBorder="1" applyAlignment="1" applyProtection="1">
      <alignment horizontal="left"/>
      <protection locked="0"/>
    </xf>
    <xf numFmtId="0" fontId="0" fillId="14" borderId="0" xfId="0" applyFill="1" applyBorder="1" applyAlignment="1" applyProtection="1">
      <alignment horizontal="left" shrinkToFit="1"/>
      <protection locked="0"/>
    </xf>
    <xf numFmtId="0" fontId="11" fillId="26" borderId="0" xfId="78" applyFont="1" applyFill="1" applyBorder="1" applyAlignment="1" applyProtection="1">
      <alignment horizontal="left"/>
      <protection locked="0"/>
    </xf>
    <xf numFmtId="0" fontId="17" fillId="20" borderId="0" xfId="0" applyFont="1" applyFill="1" applyAlignment="1" applyProtection="1">
      <alignment horizontal="center"/>
      <protection hidden="1"/>
    </xf>
    <xf numFmtId="3" fontId="0" fillId="10" borderId="80" xfId="0" applyNumberFormat="1" applyFont="1" applyFill="1" applyBorder="1" applyAlignment="1" applyProtection="1">
      <alignment horizontal="left" shrinkToFit="1"/>
      <protection locked="0"/>
    </xf>
    <xf numFmtId="3" fontId="0" fillId="10" borderId="81" xfId="0" applyNumberFormat="1" applyFont="1" applyFill="1" applyBorder="1" applyAlignment="1" applyProtection="1">
      <alignment horizontal="left" shrinkToFit="1"/>
      <protection locked="0"/>
    </xf>
    <xf numFmtId="0" fontId="3" fillId="0" borderId="0" xfId="64" applyFont="1" applyBorder="1" applyAlignment="1" applyProtection="1">
      <alignment horizontal="left"/>
      <protection locked="0"/>
    </xf>
    <xf numFmtId="0" fontId="0" fillId="10" borderId="62" xfId="75" applyFont="1" applyFill="1" applyBorder="1" applyAlignment="1" applyProtection="1">
      <alignment horizontal="left"/>
      <protection locked="0"/>
    </xf>
    <xf numFmtId="0" fontId="0" fillId="10" borderId="64" xfId="75" applyFont="1" applyFill="1" applyBorder="1" applyAlignment="1" applyProtection="1">
      <alignment horizontal="left"/>
      <protection locked="0"/>
    </xf>
    <xf numFmtId="0" fontId="2" fillId="10" borderId="18" xfId="64" applyFont="1" applyFill="1" applyBorder="1" applyAlignment="1" applyProtection="1">
      <alignment horizontal="left" shrinkToFit="1"/>
      <protection locked="0"/>
    </xf>
    <xf numFmtId="0" fontId="2" fillId="10" borderId="0" xfId="64" applyFill="1" applyBorder="1" applyAlignment="1" applyProtection="1">
      <alignment horizontal="left" shrinkToFit="1"/>
      <protection locked="0"/>
    </xf>
    <xf numFmtId="0" fontId="2" fillId="10" borderId="42" xfId="64" applyFill="1" applyBorder="1" applyAlignment="1" applyProtection="1">
      <alignment horizontal="left" shrinkToFit="1"/>
      <protection locked="0"/>
    </xf>
    <xf numFmtId="3" fontId="0" fillId="10" borderId="76" xfId="0" applyNumberFormat="1" applyFont="1" applyFill="1" applyBorder="1" applyAlignment="1" applyProtection="1">
      <alignment horizontal="left" shrinkToFit="1"/>
      <protection locked="0"/>
    </xf>
    <xf numFmtId="0" fontId="0" fillId="10" borderId="64" xfId="75" applyFill="1" applyBorder="1" applyAlignment="1" applyProtection="1">
      <alignment horizontal="left"/>
      <protection locked="0"/>
    </xf>
    <xf numFmtId="4" fontId="60" fillId="0" borderId="82" xfId="64" applyNumberFormat="1" applyFont="1" applyFill="1" applyBorder="1" applyAlignment="1" applyProtection="1">
      <alignment horizontal="left" vertical="center" wrapText="1" shrinkToFit="1"/>
      <protection locked="0"/>
    </xf>
    <xf numFmtId="0" fontId="0" fillId="0" borderId="49" xfId="0" applyBorder="1" applyAlignment="1" applyProtection="1">
      <alignment/>
      <protection locked="0"/>
    </xf>
    <xf numFmtId="0" fontId="0" fillId="0" borderId="67" xfId="0" applyBorder="1" applyAlignment="1" applyProtection="1">
      <alignment/>
      <protection locked="0"/>
    </xf>
    <xf numFmtId="0" fontId="2" fillId="10" borderId="0" xfId="78" applyFont="1" applyFill="1" applyAlignment="1" applyProtection="1">
      <alignment horizontal="center" vertical="top" wrapText="1"/>
      <protection locked="0"/>
    </xf>
    <xf numFmtId="0" fontId="66" fillId="0" borderId="18" xfId="76" applyFont="1" applyFill="1" applyBorder="1" applyAlignment="1">
      <alignment horizontal="left" vertical="center" wrapText="1"/>
      <protection/>
    </xf>
    <xf numFmtId="0" fontId="66" fillId="0" borderId="0" xfId="76" applyFont="1" applyFill="1" applyBorder="1" applyAlignment="1">
      <alignment horizontal="left" vertical="center" wrapText="1"/>
      <protection/>
    </xf>
    <xf numFmtId="0" fontId="21" fillId="10" borderId="15" xfId="76" applyFont="1" applyFill="1" applyBorder="1" applyAlignment="1">
      <alignment horizontal="center" vertical="center"/>
      <protection/>
    </xf>
    <xf numFmtId="0" fontId="20" fillId="10" borderId="60" xfId="76" applyFont="1" applyFill="1" applyBorder="1" applyAlignment="1">
      <alignment horizontal="center" vertical="center" wrapText="1"/>
      <protection/>
    </xf>
    <xf numFmtId="0" fontId="20" fillId="10" borderId="68" xfId="76" applyFont="1" applyFill="1" applyBorder="1" applyAlignment="1">
      <alignment horizontal="center" vertical="center" wrapText="1"/>
      <protection/>
    </xf>
    <xf numFmtId="0" fontId="20" fillId="10" borderId="14" xfId="76" applyFont="1" applyFill="1" applyBorder="1" applyAlignment="1">
      <alignment horizontal="center" vertical="center" wrapText="1"/>
      <protection/>
    </xf>
    <xf numFmtId="0" fontId="21" fillId="25" borderId="18" xfId="76" applyFont="1" applyFill="1" applyBorder="1" applyAlignment="1">
      <alignment horizontal="center"/>
      <protection/>
    </xf>
    <xf numFmtId="0" fontId="21" fillId="25" borderId="0" xfId="76" applyFont="1" applyFill="1" applyBorder="1" applyAlignment="1">
      <alignment horizontal="center"/>
      <protection/>
    </xf>
    <xf numFmtId="0" fontId="20" fillId="0" borderId="18" xfId="76" applyFont="1" applyFill="1" applyBorder="1" applyAlignment="1">
      <alignment horizontal="left" vertical="center"/>
      <protection/>
    </xf>
    <xf numFmtId="0" fontId="20" fillId="0" borderId="0" xfId="76" applyFont="1" applyFill="1" applyBorder="1" applyAlignment="1">
      <alignment horizontal="left" vertical="center"/>
      <protection/>
    </xf>
    <xf numFmtId="0" fontId="20" fillId="0" borderId="42" xfId="76" applyFont="1" applyFill="1" applyBorder="1" applyAlignment="1">
      <alignment horizontal="left" vertical="center"/>
      <protection/>
    </xf>
    <xf numFmtId="0" fontId="20" fillId="10" borderId="15" xfId="76" applyFont="1" applyFill="1" applyBorder="1" applyAlignment="1">
      <alignment horizontal="center" vertical="center"/>
      <protection/>
    </xf>
    <xf numFmtId="0" fontId="20" fillId="10" borderId="15" xfId="76" applyFont="1" applyFill="1" applyBorder="1" applyAlignment="1">
      <alignment horizontal="center" vertical="center" wrapText="1"/>
      <protection/>
    </xf>
    <xf numFmtId="0" fontId="20" fillId="10" borderId="14" xfId="76" applyFont="1" applyFill="1" applyBorder="1" applyAlignment="1">
      <alignment horizontal="center" vertical="center"/>
      <protection/>
    </xf>
    <xf numFmtId="0" fontId="8" fillId="11" borderId="62" xfId="78" applyFont="1" applyFill="1" applyBorder="1" applyAlignment="1" applyProtection="1">
      <alignment horizontal="left" vertical="center"/>
      <protection hidden="1"/>
    </xf>
    <xf numFmtId="0" fontId="8" fillId="11" borderId="64" xfId="78" applyFont="1" applyFill="1" applyBorder="1" applyAlignment="1" applyProtection="1">
      <alignment horizontal="left" vertical="center"/>
      <protection hidden="1"/>
    </xf>
    <xf numFmtId="0" fontId="65" fillId="10" borderId="15" xfId="76" applyFont="1" applyFill="1" applyBorder="1" applyAlignment="1">
      <alignment horizontal="center" vertical="center" wrapText="1"/>
      <protection/>
    </xf>
    <xf numFmtId="0" fontId="8" fillId="11" borderId="62" xfId="78" applyFont="1" applyFill="1" applyBorder="1" applyAlignment="1" applyProtection="1">
      <alignment horizontal="left" vertical="center" shrinkToFit="1"/>
      <protection hidden="1"/>
    </xf>
    <xf numFmtId="0" fontId="8" fillId="11" borderId="64" xfId="78" applyFont="1" applyFill="1" applyBorder="1" applyAlignment="1" applyProtection="1">
      <alignment horizontal="left" vertical="center" shrinkToFit="1"/>
      <protection hidden="1"/>
    </xf>
    <xf numFmtId="0" fontId="20" fillId="10" borderId="60" xfId="76" applyFont="1" applyFill="1" applyBorder="1" applyAlignment="1">
      <alignment horizontal="center" vertical="center"/>
      <protection/>
    </xf>
    <xf numFmtId="0" fontId="20" fillId="10" borderId="15" xfId="76" applyFont="1" applyFill="1" applyBorder="1" applyAlignment="1">
      <alignment horizontal="center"/>
      <protection/>
    </xf>
    <xf numFmtId="0" fontId="20" fillId="10" borderId="62" xfId="76" applyFont="1" applyFill="1" applyBorder="1" applyAlignment="1">
      <alignment horizontal="center"/>
      <protection/>
    </xf>
    <xf numFmtId="3" fontId="8" fillId="11" borderId="63" xfId="78" applyNumberFormat="1" applyFont="1" applyFill="1" applyBorder="1" applyAlignment="1" applyProtection="1">
      <alignment horizontal="left" vertical="center"/>
      <protection hidden="1"/>
    </xf>
    <xf numFmtId="3" fontId="8" fillId="11" borderId="64" xfId="78" applyNumberFormat="1" applyFont="1" applyFill="1" applyBorder="1" applyAlignment="1" applyProtection="1">
      <alignment horizontal="left" vertical="center"/>
      <protection hidden="1"/>
    </xf>
    <xf numFmtId="0" fontId="20" fillId="10" borderId="16" xfId="76" applyFont="1" applyFill="1" applyBorder="1" applyAlignment="1">
      <alignment horizontal="center" vertical="center" wrapText="1"/>
      <protection/>
    </xf>
    <xf numFmtId="0" fontId="20" fillId="10" borderId="57" xfId="76" applyFont="1" applyFill="1" applyBorder="1" applyAlignment="1">
      <alignment horizontal="center" vertical="center" wrapText="1"/>
      <protection/>
    </xf>
    <xf numFmtId="0" fontId="20" fillId="10" borderId="17" xfId="76" applyFont="1" applyFill="1" applyBorder="1" applyAlignment="1">
      <alignment horizontal="center" vertical="center" wrapText="1"/>
      <protection/>
    </xf>
    <xf numFmtId="0" fontId="20" fillId="10" borderId="27" xfId="76" applyFont="1" applyFill="1" applyBorder="1" applyAlignment="1">
      <alignment horizontal="center" vertical="center" wrapText="1"/>
      <protection/>
    </xf>
    <xf numFmtId="0" fontId="20" fillId="10" borderId="16" xfId="76" applyFont="1" applyFill="1" applyBorder="1" applyAlignment="1">
      <alignment horizontal="center" vertical="center"/>
      <protection/>
    </xf>
    <xf numFmtId="0" fontId="20" fillId="10" borderId="57" xfId="76" applyFont="1" applyFill="1" applyBorder="1" applyAlignment="1">
      <alignment horizontal="center" vertical="center"/>
      <protection/>
    </xf>
    <xf numFmtId="0" fontId="20" fillId="10" borderId="58" xfId="76" applyFont="1" applyFill="1" applyBorder="1" applyAlignment="1">
      <alignment horizontal="center" vertical="center"/>
      <protection/>
    </xf>
    <xf numFmtId="0" fontId="20" fillId="10" borderId="17" xfId="76" applyFont="1" applyFill="1" applyBorder="1" applyAlignment="1">
      <alignment horizontal="center" vertical="center"/>
      <protection/>
    </xf>
    <xf numFmtId="0" fontId="20" fillId="10" borderId="27" xfId="76" applyFont="1" applyFill="1" applyBorder="1" applyAlignment="1">
      <alignment horizontal="center" vertical="center"/>
      <protection/>
    </xf>
    <xf numFmtId="174" fontId="8" fillId="0" borderId="16" xfId="78" applyNumberFormat="1" applyFont="1" applyFill="1" applyBorder="1" applyAlignment="1" applyProtection="1">
      <alignment horizontal="center" vertical="center" wrapText="1" shrinkToFit="1"/>
      <protection hidden="1"/>
    </xf>
    <xf numFmtId="174" fontId="8" fillId="0" borderId="57" xfId="78" applyNumberFormat="1" applyFont="1" applyFill="1" applyBorder="1" applyAlignment="1" applyProtection="1">
      <alignment horizontal="center" vertical="center" wrapText="1" shrinkToFit="1"/>
      <protection hidden="1"/>
    </xf>
    <xf numFmtId="174" fontId="8" fillId="0" borderId="58" xfId="78" applyNumberFormat="1" applyFont="1" applyFill="1" applyBorder="1" applyAlignment="1" applyProtection="1">
      <alignment horizontal="center" vertical="center" wrapText="1" shrinkToFit="1"/>
      <protection hidden="1"/>
    </xf>
    <xf numFmtId="174" fontId="8" fillId="0" borderId="17" xfId="78" applyNumberFormat="1" applyFont="1" applyFill="1" applyBorder="1" applyAlignment="1" applyProtection="1">
      <alignment horizontal="center" vertical="center" wrapText="1" shrinkToFit="1"/>
      <protection hidden="1"/>
    </xf>
    <xf numFmtId="174" fontId="8" fillId="0" borderId="27" xfId="78" applyNumberFormat="1" applyFont="1" applyFill="1" applyBorder="1" applyAlignment="1" applyProtection="1">
      <alignment horizontal="center" vertical="center" wrapText="1" shrinkToFit="1"/>
      <protection hidden="1"/>
    </xf>
    <xf numFmtId="174" fontId="8" fillId="0" borderId="46" xfId="78" applyNumberFormat="1" applyFont="1" applyFill="1" applyBorder="1" applyAlignment="1" applyProtection="1">
      <alignment horizontal="center" vertical="center" wrapText="1" shrinkToFit="1"/>
      <protection hidden="1"/>
    </xf>
    <xf numFmtId="3" fontId="72" fillId="14" borderId="0" xfId="74" applyNumberFormat="1" applyFont="1" applyFill="1" applyBorder="1" applyAlignment="1" applyProtection="1">
      <alignment horizontal="left" shrinkToFit="1"/>
      <protection hidden="1"/>
    </xf>
    <xf numFmtId="3" fontId="72" fillId="14" borderId="42" xfId="74" applyNumberFormat="1" applyFont="1" applyFill="1" applyBorder="1" applyAlignment="1" applyProtection="1">
      <alignment horizontal="left" shrinkToFit="1"/>
      <protection hidden="1"/>
    </xf>
    <xf numFmtId="0" fontId="72" fillId="0" borderId="0" xfId="74" applyFont="1" applyFill="1" applyBorder="1" applyAlignment="1" applyProtection="1">
      <alignment horizontal="left"/>
      <protection hidden="1"/>
    </xf>
    <xf numFmtId="177" fontId="72" fillId="14" borderId="63" xfId="74" applyNumberFormat="1" applyFont="1" applyFill="1" applyBorder="1" applyAlignment="1" applyProtection="1">
      <alignment horizontal="center" vertical="center"/>
      <protection hidden="1"/>
    </xf>
    <xf numFmtId="0" fontId="76" fillId="0" borderId="0" xfId="74" applyFont="1" applyFill="1" applyBorder="1" applyAlignment="1" applyProtection="1">
      <alignment horizontal="left" vertical="top" wrapText="1"/>
      <protection hidden="1"/>
    </xf>
    <xf numFmtId="0" fontId="72" fillId="14" borderId="0" xfId="74" applyFont="1" applyFill="1" applyBorder="1" applyAlignment="1" applyProtection="1">
      <alignment horizontal="left"/>
      <protection hidden="1"/>
    </xf>
    <xf numFmtId="0" fontId="72" fillId="14" borderId="42" xfId="74" applyFont="1" applyFill="1" applyBorder="1" applyAlignment="1" applyProtection="1">
      <alignment horizontal="left"/>
      <protection hidden="1"/>
    </xf>
    <xf numFmtId="174" fontId="72" fillId="14" borderId="18" xfId="74" applyNumberFormat="1" applyFont="1" applyFill="1" applyBorder="1" applyAlignment="1" applyProtection="1">
      <alignment horizontal="center"/>
      <protection hidden="1"/>
    </xf>
    <xf numFmtId="174" fontId="72" fillId="14" borderId="0" xfId="74" applyNumberFormat="1" applyFont="1" applyFill="1" applyBorder="1" applyAlignment="1" applyProtection="1">
      <alignment horizontal="center"/>
      <protection hidden="1"/>
    </xf>
    <xf numFmtId="174" fontId="72" fillId="14" borderId="42" xfId="74" applyNumberFormat="1" applyFont="1" applyFill="1" applyBorder="1" applyAlignment="1" applyProtection="1">
      <alignment horizontal="center"/>
      <protection hidden="1"/>
    </xf>
    <xf numFmtId="0" fontId="72" fillId="0" borderId="18" xfId="74" applyFont="1" applyFill="1" applyBorder="1" applyAlignment="1" applyProtection="1">
      <alignment horizontal="center"/>
      <protection hidden="1"/>
    </xf>
    <xf numFmtId="0" fontId="72" fillId="0" borderId="0" xfId="74" applyFont="1" applyFill="1" applyBorder="1" applyAlignment="1" applyProtection="1">
      <alignment horizontal="center"/>
      <protection hidden="1"/>
    </xf>
    <xf numFmtId="0" fontId="72" fillId="0" borderId="42" xfId="74" applyFont="1" applyFill="1" applyBorder="1" applyAlignment="1" applyProtection="1">
      <alignment horizontal="center"/>
      <protection hidden="1"/>
    </xf>
    <xf numFmtId="168" fontId="72" fillId="14" borderId="0" xfId="74" applyNumberFormat="1" applyFont="1" applyFill="1" applyBorder="1" applyAlignment="1" applyProtection="1">
      <alignment horizontal="left"/>
      <protection hidden="1"/>
    </xf>
    <xf numFmtId="0" fontId="72" fillId="0" borderId="42" xfId="74" applyFont="1" applyFill="1" applyBorder="1" applyAlignment="1" applyProtection="1">
      <alignment horizontal="left"/>
      <protection hidden="1"/>
    </xf>
    <xf numFmtId="3" fontId="72" fillId="14" borderId="0" xfId="74" applyNumberFormat="1" applyFont="1" applyFill="1" applyBorder="1" applyAlignment="1" applyProtection="1">
      <alignment horizontal="left"/>
      <protection hidden="1"/>
    </xf>
    <xf numFmtId="0" fontId="72" fillId="0" borderId="62" xfId="74" applyFont="1" applyFill="1" applyBorder="1" applyAlignment="1" applyProtection="1">
      <alignment horizontal="left" vertical="center"/>
      <protection hidden="1"/>
    </xf>
    <xf numFmtId="0" fontId="72" fillId="0" borderId="63" xfId="74" applyFont="1" applyFill="1" applyBorder="1" applyAlignment="1" applyProtection="1">
      <alignment horizontal="left" vertical="center"/>
      <protection hidden="1"/>
    </xf>
    <xf numFmtId="0" fontId="72" fillId="0" borderId="64" xfId="74" applyFont="1" applyFill="1" applyBorder="1" applyAlignment="1" applyProtection="1">
      <alignment horizontal="left" vertical="center"/>
      <protection hidden="1"/>
    </xf>
    <xf numFmtId="14" fontId="72" fillId="14" borderId="62" xfId="74" applyNumberFormat="1" applyFont="1" applyFill="1" applyBorder="1" applyAlignment="1" applyProtection="1">
      <alignment horizontal="left" vertical="center"/>
      <protection hidden="1"/>
    </xf>
    <xf numFmtId="0" fontId="72" fillId="14" borderId="63" xfId="74" applyFont="1" applyFill="1" applyBorder="1" applyAlignment="1" applyProtection="1">
      <alignment horizontal="left" vertical="center"/>
      <protection hidden="1"/>
    </xf>
    <xf numFmtId="0" fontId="72" fillId="14" borderId="64" xfId="74" applyFont="1" applyFill="1" applyBorder="1" applyAlignment="1" applyProtection="1">
      <alignment horizontal="left" vertical="center"/>
      <protection hidden="1"/>
    </xf>
    <xf numFmtId="0" fontId="74" fillId="0" borderId="0" xfId="74" applyFont="1" applyFill="1" applyBorder="1" applyAlignment="1" applyProtection="1">
      <alignment horizontal="center" vertical="center"/>
      <protection hidden="1"/>
    </xf>
    <xf numFmtId="4" fontId="72" fillId="14" borderId="62" xfId="74" applyNumberFormat="1" applyFont="1" applyFill="1" applyBorder="1" applyAlignment="1" applyProtection="1">
      <alignment horizontal="right" vertical="center"/>
      <protection hidden="1"/>
    </xf>
    <xf numFmtId="0" fontId="72" fillId="14" borderId="63" xfId="74" applyFont="1" applyFill="1" applyBorder="1" applyAlignment="1" applyProtection="1">
      <alignment horizontal="right" vertical="center"/>
      <protection hidden="1"/>
    </xf>
    <xf numFmtId="0" fontId="74" fillId="0" borderId="60" xfId="74" applyFont="1" applyFill="1" applyBorder="1" applyAlignment="1" applyProtection="1">
      <alignment horizontal="center" vertical="center" textRotation="90"/>
      <protection hidden="1"/>
    </xf>
    <xf numFmtId="0" fontId="74" fillId="0" borderId="68" xfId="74" applyFont="1" applyFill="1" applyBorder="1" applyAlignment="1" applyProtection="1">
      <alignment horizontal="center" vertical="center" textRotation="90"/>
      <protection hidden="1"/>
    </xf>
    <xf numFmtId="0" fontId="74" fillId="0" borderId="14" xfId="74" applyFont="1" applyFill="1" applyBorder="1" applyAlignment="1" applyProtection="1">
      <alignment horizontal="center" vertical="center" textRotation="90"/>
      <protection hidden="1"/>
    </xf>
    <xf numFmtId="0" fontId="72" fillId="0" borderId="17" xfId="74" applyFont="1" applyFill="1" applyBorder="1" applyAlignment="1" applyProtection="1">
      <alignment horizontal="center" vertical="center"/>
      <protection hidden="1"/>
    </xf>
    <xf numFmtId="0" fontId="72" fillId="0" borderId="27" xfId="74" applyFont="1" applyFill="1" applyBorder="1" applyAlignment="1" applyProtection="1">
      <alignment horizontal="center" vertical="center"/>
      <protection hidden="1"/>
    </xf>
    <xf numFmtId="0" fontId="72" fillId="0" borderId="46" xfId="74" applyFont="1" applyFill="1" applyBorder="1" applyAlignment="1" applyProtection="1">
      <alignment horizontal="center" vertical="center"/>
      <protection hidden="1"/>
    </xf>
    <xf numFmtId="0" fontId="72" fillId="0" borderId="62" xfId="74" applyFont="1" applyFill="1" applyBorder="1" applyAlignment="1" applyProtection="1">
      <alignment vertical="center" wrapText="1"/>
      <protection hidden="1"/>
    </xf>
    <xf numFmtId="0" fontId="72" fillId="0" borderId="63" xfId="74" applyFont="1" applyFill="1" applyBorder="1" applyAlignment="1" applyProtection="1">
      <alignment vertical="center"/>
      <protection hidden="1"/>
    </xf>
    <xf numFmtId="0" fontId="72" fillId="0" borderId="64" xfId="74" applyFont="1" applyFill="1" applyBorder="1" applyAlignment="1" applyProtection="1">
      <alignment vertical="center"/>
      <protection hidden="1"/>
    </xf>
    <xf numFmtId="0" fontId="72" fillId="14" borderId="62" xfId="74" applyFont="1" applyFill="1" applyBorder="1" applyAlignment="1" applyProtection="1">
      <alignment horizontal="left" vertical="center"/>
      <protection hidden="1"/>
    </xf>
    <xf numFmtId="172" fontId="72" fillId="14" borderId="62" xfId="77" applyNumberFormat="1" applyFont="1" applyFill="1" applyBorder="1" applyAlignment="1" applyProtection="1" quotePrefix="1">
      <alignment horizontal="left" vertical="center"/>
      <protection hidden="1"/>
    </xf>
    <xf numFmtId="172" fontId="72" fillId="14" borderId="63" xfId="77" applyNumberFormat="1" applyFont="1" applyFill="1" applyBorder="1" applyAlignment="1" applyProtection="1" quotePrefix="1">
      <alignment horizontal="left" vertical="center"/>
      <protection hidden="1"/>
    </xf>
    <xf numFmtId="172" fontId="72" fillId="14" borderId="64" xfId="77" applyNumberFormat="1" applyFont="1" applyFill="1" applyBorder="1" applyAlignment="1" applyProtection="1" quotePrefix="1">
      <alignment horizontal="left" vertical="center"/>
      <protection hidden="1"/>
    </xf>
    <xf numFmtId="0" fontId="24" fillId="0" borderId="0" xfId="66" applyFont="1" applyFill="1" applyAlignment="1" applyProtection="1">
      <alignment horizontal="center"/>
      <protection hidden="1"/>
    </xf>
    <xf numFmtId="0" fontId="79" fillId="0" borderId="0" xfId="0" applyFont="1" applyFill="1" applyAlignment="1" applyProtection="1">
      <alignment horizontal="left" vertical="top" wrapText="1"/>
      <protection hidden="1"/>
    </xf>
    <xf numFmtId="0" fontId="79" fillId="0" borderId="83" xfId="0" applyFont="1" applyFill="1" applyBorder="1" applyAlignment="1" applyProtection="1">
      <alignment horizontal="left" vertical="top" wrapText="1"/>
      <protection hidden="1"/>
    </xf>
    <xf numFmtId="0" fontId="24" fillId="0" borderId="84" xfId="66" applyFont="1" applyFill="1" applyBorder="1" applyAlignment="1" applyProtection="1">
      <alignment/>
      <protection hidden="1"/>
    </xf>
    <xf numFmtId="0" fontId="24" fillId="0" borderId="0" xfId="66" applyFont="1" applyFill="1" applyAlignment="1" applyProtection="1">
      <alignment/>
      <protection hidden="1"/>
    </xf>
    <xf numFmtId="0" fontId="24" fillId="10" borderId="0" xfId="66" applyFont="1" applyFill="1" applyAlignment="1" applyProtection="1">
      <alignment horizontal="left" vertical="center" wrapText="1"/>
      <protection hidden="1"/>
    </xf>
    <xf numFmtId="0" fontId="24" fillId="0" borderId="0" xfId="66" applyFont="1" applyFill="1" applyAlignment="1" applyProtection="1">
      <alignment horizontal="left" wrapText="1"/>
      <protection hidden="1"/>
    </xf>
    <xf numFmtId="0" fontId="24" fillId="0" borderId="0" xfId="66" applyFont="1" applyFill="1" applyAlignment="1" applyProtection="1">
      <alignment horizontal="left"/>
      <protection hidden="1"/>
    </xf>
    <xf numFmtId="1" fontId="24" fillId="0" borderId="84" xfId="66" applyNumberFormat="1" applyFont="1" applyFill="1" applyBorder="1" applyAlignment="1" applyProtection="1">
      <alignment horizontal="left"/>
      <protection hidden="1"/>
    </xf>
    <xf numFmtId="1" fontId="24" fillId="0" borderId="0" xfId="66" applyNumberFormat="1" applyFont="1" applyFill="1" applyAlignment="1" applyProtection="1">
      <alignment horizontal="left"/>
      <protection hidden="1"/>
    </xf>
    <xf numFmtId="0" fontId="24" fillId="0" borderId="0" xfId="66" applyFont="1" applyFill="1" applyAlignment="1" applyProtection="1">
      <alignment horizontal="center" vertical="center" wrapText="1"/>
      <protection hidden="1"/>
    </xf>
    <xf numFmtId="0" fontId="79" fillId="0" borderId="0" xfId="0" applyFont="1" applyFill="1" applyBorder="1" applyAlignment="1" applyProtection="1">
      <alignment horizontal="left" vertical="top" wrapText="1"/>
      <protection hidden="1"/>
    </xf>
    <xf numFmtId="0" fontId="24" fillId="11" borderId="0" xfId="66" applyFont="1" applyFill="1" applyAlignment="1" applyProtection="1">
      <alignment horizontal="left" wrapText="1"/>
      <protection hidden="1"/>
    </xf>
    <xf numFmtId="14" fontId="24" fillId="0" borderId="0" xfId="66" applyNumberFormat="1" applyFont="1" applyFill="1" applyAlignment="1" applyProtection="1">
      <alignment horizontal="center"/>
      <protection hidden="1"/>
    </xf>
    <xf numFmtId="3" fontId="24" fillId="0" borderId="0" xfId="66" applyNumberFormat="1" applyFont="1" applyFill="1" applyAlignment="1" applyProtection="1">
      <alignment horizontal="center"/>
      <protection hidden="1"/>
    </xf>
    <xf numFmtId="0" fontId="24" fillId="0" borderId="0" xfId="0" applyFont="1" applyFill="1" applyAlignment="1" applyProtection="1">
      <alignment horizontal="center"/>
      <protection hidden="1"/>
    </xf>
    <xf numFmtId="0" fontId="14" fillId="0" borderId="18" xfId="77" applyFont="1" applyBorder="1" applyAlignment="1" applyProtection="1">
      <alignment horizontal="center"/>
      <protection hidden="1"/>
    </xf>
    <xf numFmtId="0" fontId="14" fillId="0" borderId="0" xfId="77" applyFont="1" applyBorder="1" applyAlignment="1" applyProtection="1">
      <alignment horizontal="center"/>
      <protection hidden="1"/>
    </xf>
    <xf numFmtId="0" fontId="14" fillId="0" borderId="37" xfId="77" applyFont="1" applyBorder="1" applyAlignment="1" applyProtection="1">
      <alignment horizontal="center"/>
      <protection hidden="1"/>
    </xf>
    <xf numFmtId="0" fontId="14" fillId="0" borderId="42" xfId="77" applyFont="1" applyBorder="1" applyAlignment="1" applyProtection="1">
      <alignment horizontal="center"/>
      <protection hidden="1"/>
    </xf>
    <xf numFmtId="178" fontId="8" fillId="0" borderId="18" xfId="77" applyNumberFormat="1" applyFont="1" applyBorder="1" applyAlignment="1" applyProtection="1" quotePrefix="1">
      <alignment horizontal="center" vertical="center"/>
      <protection hidden="1"/>
    </xf>
    <xf numFmtId="178" fontId="8" fillId="0" borderId="0" xfId="77" applyNumberFormat="1" applyFont="1" applyBorder="1" applyAlignment="1" applyProtection="1" quotePrefix="1">
      <alignment horizontal="center" vertical="center"/>
      <protection hidden="1"/>
    </xf>
    <xf numFmtId="178" fontId="8" fillId="0" borderId="42" xfId="77" applyNumberFormat="1" applyFont="1" applyBorder="1" applyAlignment="1" applyProtection="1" quotePrefix="1">
      <alignment horizontal="center" vertical="center"/>
      <protection hidden="1"/>
    </xf>
    <xf numFmtId="0" fontId="14" fillId="0" borderId="18" xfId="77" applyFont="1" applyFill="1" applyBorder="1" applyAlignment="1" applyProtection="1" quotePrefix="1">
      <alignment horizontal="center"/>
      <protection hidden="1"/>
    </xf>
    <xf numFmtId="0" fontId="14" fillId="0" borderId="0" xfId="77" applyFont="1" applyFill="1" applyBorder="1" applyAlignment="1" applyProtection="1" quotePrefix="1">
      <alignment horizontal="center"/>
      <protection hidden="1"/>
    </xf>
    <xf numFmtId="0" fontId="14" fillId="0" borderId="37" xfId="77" applyFont="1" applyFill="1" applyBorder="1" applyAlignment="1" applyProtection="1" quotePrefix="1">
      <alignment horizontal="center"/>
      <protection hidden="1"/>
    </xf>
    <xf numFmtId="0" fontId="2" fillId="0" borderId="43" xfId="77" applyFont="1" applyBorder="1" applyAlignment="1" applyProtection="1">
      <alignment horizontal="center"/>
      <protection hidden="1"/>
    </xf>
    <xf numFmtId="0" fontId="2" fillId="0" borderId="57" xfId="77" applyFont="1" applyBorder="1" applyAlignment="1" applyProtection="1">
      <alignment horizontal="center"/>
      <protection hidden="1"/>
    </xf>
    <xf numFmtId="0" fontId="2" fillId="0" borderId="58" xfId="77" applyFont="1" applyBorder="1" applyAlignment="1" applyProtection="1">
      <alignment horizontal="center"/>
      <protection hidden="1"/>
    </xf>
    <xf numFmtId="0" fontId="8" fillId="0" borderId="53" xfId="77" applyFont="1" applyBorder="1" applyAlignment="1" applyProtection="1">
      <alignment horizontal="right" vertical="center"/>
      <protection hidden="1"/>
    </xf>
    <xf numFmtId="0" fontId="8" fillId="0" borderId="49" xfId="77" applyFont="1" applyBorder="1" applyAlignment="1" applyProtection="1">
      <alignment horizontal="right" vertical="center"/>
      <protection hidden="1"/>
    </xf>
    <xf numFmtId="0" fontId="8" fillId="0" borderId="67" xfId="77" applyFont="1" applyBorder="1" applyAlignment="1" applyProtection="1">
      <alignment horizontal="right" vertical="center"/>
      <protection hidden="1"/>
    </xf>
    <xf numFmtId="0" fontId="14" fillId="0" borderId="31" xfId="77" applyFont="1" applyBorder="1" applyAlignment="1" applyProtection="1">
      <alignment horizontal="center" vertical="center" wrapText="1"/>
      <protection hidden="1"/>
    </xf>
    <xf numFmtId="0" fontId="14" fillId="0" borderId="21" xfId="77" applyFont="1" applyBorder="1" applyAlignment="1" applyProtection="1">
      <alignment horizontal="center" vertical="center"/>
      <protection hidden="1"/>
    </xf>
    <xf numFmtId="0" fontId="14" fillId="0" borderId="32" xfId="77" applyFont="1" applyBorder="1" applyAlignment="1" applyProtection="1">
      <alignment horizontal="center" vertical="center"/>
      <protection hidden="1"/>
    </xf>
    <xf numFmtId="0" fontId="14" fillId="0" borderId="21" xfId="77" applyFont="1" applyBorder="1" applyAlignment="1" applyProtection="1">
      <alignment horizontal="center" vertical="center" wrapText="1"/>
      <protection hidden="1"/>
    </xf>
    <xf numFmtId="0" fontId="14" fillId="0" borderId="19" xfId="77" applyFont="1" applyBorder="1" applyAlignment="1" applyProtection="1">
      <alignment horizontal="center" vertical="center" wrapText="1"/>
      <protection hidden="1"/>
    </xf>
    <xf numFmtId="0" fontId="14" fillId="0" borderId="48" xfId="77" applyFont="1" applyBorder="1" applyAlignment="1" applyProtection="1">
      <alignment horizontal="center" vertical="center" wrapText="1"/>
      <protection hidden="1"/>
    </xf>
    <xf numFmtId="0" fontId="14" fillId="0" borderId="52" xfId="77" applyFont="1" applyBorder="1" applyAlignment="1" applyProtection="1">
      <alignment horizontal="center" vertical="center"/>
      <protection hidden="1"/>
    </xf>
    <xf numFmtId="0" fontId="14" fillId="0" borderId="85" xfId="77" applyFont="1" applyBorder="1" applyAlignment="1" applyProtection="1">
      <alignment horizontal="center" vertical="center"/>
      <protection hidden="1"/>
    </xf>
    <xf numFmtId="0" fontId="14" fillId="0" borderId="17" xfId="77" applyFont="1" applyBorder="1" applyAlignment="1" applyProtection="1">
      <alignment horizontal="center" vertical="center"/>
      <protection hidden="1"/>
    </xf>
    <xf numFmtId="0" fontId="14" fillId="0" borderId="27" xfId="77" applyFont="1" applyBorder="1" applyAlignment="1" applyProtection="1">
      <alignment horizontal="center" vertical="center"/>
      <protection hidden="1"/>
    </xf>
    <xf numFmtId="0" fontId="14" fillId="0" borderId="46" xfId="77" applyFont="1" applyBorder="1" applyAlignment="1" applyProtection="1">
      <alignment horizontal="center" vertical="center"/>
      <protection hidden="1"/>
    </xf>
    <xf numFmtId="4" fontId="8" fillId="0" borderId="19" xfId="77" applyNumberFormat="1" applyFont="1" applyBorder="1" applyAlignment="1" applyProtection="1">
      <alignment horizontal="right" vertical="center"/>
      <protection hidden="1"/>
    </xf>
    <xf numFmtId="4" fontId="8" fillId="0" borderId="48" xfId="77" applyNumberFormat="1" applyFont="1" applyBorder="1" applyAlignment="1" applyProtection="1">
      <alignment horizontal="right" vertical="center"/>
      <protection hidden="1"/>
    </xf>
    <xf numFmtId="4" fontId="8" fillId="0" borderId="40" xfId="77" applyNumberFormat="1" applyFont="1" applyBorder="1" applyAlignment="1" applyProtection="1">
      <alignment horizontal="right" vertical="center"/>
      <protection hidden="1"/>
    </xf>
    <xf numFmtId="0" fontId="14" fillId="0" borderId="82" xfId="77" applyFont="1" applyBorder="1" applyAlignment="1" applyProtection="1">
      <alignment horizontal="center" vertical="center" wrapText="1"/>
      <protection hidden="1"/>
    </xf>
    <xf numFmtId="0" fontId="14" fillId="0" borderId="49" xfId="77" applyFont="1" applyBorder="1" applyAlignment="1" applyProtection="1">
      <alignment horizontal="center" vertical="center" wrapText="1"/>
      <protection hidden="1"/>
    </xf>
    <xf numFmtId="0" fontId="14" fillId="0" borderId="54" xfId="77" applyFont="1" applyBorder="1" applyAlignment="1" applyProtection="1">
      <alignment horizontal="center" vertical="center" wrapText="1"/>
      <protection hidden="1"/>
    </xf>
    <xf numFmtId="0" fontId="14" fillId="0" borderId="31" xfId="77" applyFont="1" applyBorder="1" applyAlignment="1" applyProtection="1">
      <alignment horizontal="center" vertical="center"/>
      <protection hidden="1"/>
    </xf>
    <xf numFmtId="0" fontId="14" fillId="0" borderId="86" xfId="77" applyFont="1" applyBorder="1" applyAlignment="1" applyProtection="1">
      <alignment horizontal="center" vertical="center"/>
      <protection hidden="1"/>
    </xf>
    <xf numFmtId="0" fontId="14" fillId="0" borderId="30" xfId="77" applyFont="1" applyBorder="1" applyAlignment="1" applyProtection="1">
      <alignment horizontal="center" vertical="center"/>
      <protection hidden="1"/>
    </xf>
    <xf numFmtId="0" fontId="14" fillId="0" borderId="72" xfId="77" applyFont="1" applyBorder="1" applyAlignment="1" applyProtection="1">
      <alignment horizontal="center" vertical="center"/>
      <protection hidden="1"/>
    </xf>
    <xf numFmtId="4" fontId="8" fillId="0" borderId="55" xfId="77" applyNumberFormat="1" applyFont="1" applyBorder="1" applyAlignment="1" applyProtection="1">
      <alignment horizontal="right" vertical="center"/>
      <protection hidden="1"/>
    </xf>
    <xf numFmtId="0" fontId="14" fillId="0" borderId="69" xfId="77" applyFont="1" applyBorder="1" applyAlignment="1" applyProtection="1">
      <alignment horizontal="center" vertical="center"/>
      <protection hidden="1"/>
    </xf>
    <xf numFmtId="0" fontId="14" fillId="0" borderId="34" xfId="77" applyFont="1" applyBorder="1" applyAlignment="1" applyProtection="1">
      <alignment horizontal="center" vertical="center"/>
      <protection hidden="1"/>
    </xf>
    <xf numFmtId="4" fontId="8" fillId="0" borderId="53" xfId="77" applyNumberFormat="1" applyFont="1" applyBorder="1" applyAlignment="1" applyProtection="1">
      <alignment horizontal="right" vertical="center"/>
      <protection hidden="1"/>
    </xf>
    <xf numFmtId="4" fontId="8" fillId="0" borderId="67" xfId="77" applyNumberFormat="1" applyFont="1" applyBorder="1" applyAlignment="1" applyProtection="1">
      <alignment horizontal="right" vertical="center"/>
      <protection hidden="1"/>
    </xf>
    <xf numFmtId="4" fontId="8" fillId="0" borderId="35" xfId="77" applyNumberFormat="1" applyFont="1" applyBorder="1" applyAlignment="1" applyProtection="1">
      <alignment horizontal="right" vertical="center"/>
      <protection hidden="1"/>
    </xf>
    <xf numFmtId="4" fontId="8" fillId="0" borderId="62" xfId="77" applyNumberFormat="1" applyFont="1" applyBorder="1" applyAlignment="1" applyProtection="1">
      <alignment horizontal="right" vertical="center"/>
      <protection hidden="1"/>
    </xf>
    <xf numFmtId="0" fontId="2" fillId="0" borderId="0" xfId="77" applyFont="1" applyAlignment="1" applyProtection="1">
      <alignment horizontal="left" shrinkToFit="1"/>
      <protection hidden="1"/>
    </xf>
    <xf numFmtId="174" fontId="2" fillId="14" borderId="0" xfId="77" applyNumberFormat="1" applyFont="1" applyFill="1" applyAlignment="1" applyProtection="1">
      <alignment horizontal="center"/>
      <protection hidden="1"/>
    </xf>
    <xf numFmtId="0" fontId="2" fillId="0" borderId="43" xfId="77" applyFont="1" applyBorder="1" applyAlignment="1" applyProtection="1">
      <alignment horizontal="center" vertical="center" shrinkToFit="1"/>
      <protection hidden="1"/>
    </xf>
    <xf numFmtId="0" fontId="2" fillId="0" borderId="57" xfId="77" applyFont="1" applyBorder="1" applyAlignment="1" applyProtection="1">
      <alignment horizontal="center" vertical="center" shrinkToFit="1"/>
      <protection hidden="1"/>
    </xf>
    <xf numFmtId="0" fontId="2" fillId="0" borderId="87" xfId="77" applyFont="1" applyBorder="1" applyAlignment="1" applyProtection="1">
      <alignment horizontal="center" vertical="center" shrinkToFit="1"/>
      <protection hidden="1"/>
    </xf>
    <xf numFmtId="0" fontId="2" fillId="0" borderId="31" xfId="77" applyFont="1" applyBorder="1" applyAlignment="1" applyProtection="1" quotePrefix="1">
      <alignment horizontal="center" vertical="center" wrapText="1"/>
      <protection hidden="1"/>
    </xf>
    <xf numFmtId="0" fontId="2" fillId="0" borderId="32" xfId="77" applyFont="1" applyBorder="1" applyAlignment="1" applyProtection="1" quotePrefix="1">
      <alignment horizontal="center" vertical="center" wrapText="1"/>
      <protection hidden="1"/>
    </xf>
    <xf numFmtId="0" fontId="2" fillId="0" borderId="19" xfId="77" applyFont="1" applyBorder="1" applyAlignment="1" applyProtection="1" quotePrefix="1">
      <alignment horizontal="center" vertical="center" wrapText="1"/>
      <protection hidden="1"/>
    </xf>
    <xf numFmtId="0" fontId="2" fillId="0" borderId="40" xfId="77" applyFont="1" applyBorder="1" applyAlignment="1" applyProtection="1" quotePrefix="1">
      <alignment horizontal="center" vertical="center" wrapText="1"/>
      <protection hidden="1"/>
    </xf>
    <xf numFmtId="0" fontId="14" fillId="0" borderId="88" xfId="77" applyFont="1" applyBorder="1" applyAlignment="1" applyProtection="1">
      <alignment horizontal="center" vertical="center"/>
      <protection hidden="1"/>
    </xf>
    <xf numFmtId="0" fontId="14" fillId="0" borderId="73" xfId="77" applyFont="1" applyBorder="1" applyAlignment="1" applyProtection="1">
      <alignment horizontal="center" vertical="center"/>
      <protection hidden="1"/>
    </xf>
    <xf numFmtId="0" fontId="14" fillId="0" borderId="74" xfId="77" applyFont="1" applyBorder="1" applyAlignment="1" applyProtection="1">
      <alignment horizontal="center" vertical="center"/>
      <protection hidden="1"/>
    </xf>
    <xf numFmtId="4" fontId="19" fillId="0" borderId="48" xfId="67" applyNumberFormat="1" applyFont="1" applyBorder="1" applyAlignment="1" applyProtection="1">
      <alignment horizontal="right" vertical="center"/>
      <protection hidden="1"/>
    </xf>
    <xf numFmtId="4" fontId="19" fillId="0" borderId="40" xfId="67" applyNumberFormat="1" applyFont="1" applyBorder="1" applyAlignment="1" applyProtection="1">
      <alignment horizontal="right" vertical="center"/>
      <protection hidden="1"/>
    </xf>
    <xf numFmtId="0" fontId="2" fillId="0" borderId="19" xfId="77" applyFont="1" applyBorder="1" applyAlignment="1" applyProtection="1">
      <alignment horizontal="center" vertical="center"/>
      <protection hidden="1"/>
    </xf>
    <xf numFmtId="0" fontId="2" fillId="0" borderId="40" xfId="77" applyFont="1" applyBorder="1" applyAlignment="1" applyProtection="1">
      <alignment horizontal="center" vertical="center"/>
      <protection hidden="1"/>
    </xf>
    <xf numFmtId="0" fontId="2" fillId="0" borderId="31" xfId="77" applyFont="1" applyBorder="1" applyAlignment="1" applyProtection="1">
      <alignment horizontal="center" vertical="center" wrapText="1"/>
      <protection hidden="1"/>
    </xf>
    <xf numFmtId="0" fontId="2" fillId="0" borderId="21" xfId="77" applyFont="1" applyBorder="1" applyAlignment="1" applyProtection="1" quotePrefix="1">
      <alignment horizontal="center" vertical="center" wrapText="1"/>
      <protection hidden="1"/>
    </xf>
    <xf numFmtId="0" fontId="8" fillId="0" borderId="19" xfId="77" applyFont="1" applyBorder="1" applyAlignment="1" applyProtection="1">
      <alignment horizontal="center" vertical="center"/>
      <protection hidden="1"/>
    </xf>
    <xf numFmtId="0" fontId="8" fillId="0" borderId="48" xfId="77" applyFont="1" applyBorder="1" applyAlignment="1" applyProtection="1">
      <alignment horizontal="center" vertical="center"/>
      <protection hidden="1"/>
    </xf>
    <xf numFmtId="0" fontId="8" fillId="0" borderId="40" xfId="77" applyFont="1" applyBorder="1" applyAlignment="1" applyProtection="1">
      <alignment horizontal="center" vertical="center"/>
      <protection hidden="1"/>
    </xf>
    <xf numFmtId="0" fontId="5" fillId="0" borderId="82" xfId="77" applyFont="1" applyBorder="1" applyAlignment="1" applyProtection="1">
      <alignment horizontal="center" vertical="center"/>
      <protection hidden="1"/>
    </xf>
    <xf numFmtId="0" fontId="5" fillId="0" borderId="49" xfId="77" applyFont="1" applyBorder="1" applyAlignment="1" applyProtection="1">
      <alignment horizontal="center" vertical="center"/>
      <protection hidden="1"/>
    </xf>
    <xf numFmtId="0" fontId="5" fillId="0" borderId="67" xfId="77" applyFont="1" applyBorder="1" applyAlignment="1" applyProtection="1">
      <alignment horizontal="center" vertical="center"/>
      <protection hidden="1"/>
    </xf>
    <xf numFmtId="0" fontId="14" fillId="0" borderId="38" xfId="77" applyFont="1" applyBorder="1" applyAlignment="1" applyProtection="1">
      <alignment horizontal="center" vertical="center" wrapText="1"/>
      <protection hidden="1"/>
    </xf>
    <xf numFmtId="0" fontId="14" fillId="0" borderId="34" xfId="77" applyFont="1" applyBorder="1" applyAlignment="1" applyProtection="1">
      <alignment horizontal="center" vertical="center" wrapText="1"/>
      <protection hidden="1"/>
    </xf>
    <xf numFmtId="0" fontId="8" fillId="0" borderId="89" xfId="77" applyFont="1" applyBorder="1" applyAlignment="1" applyProtection="1">
      <alignment horizontal="center"/>
      <protection hidden="1"/>
    </xf>
    <xf numFmtId="0" fontId="8" fillId="0" borderId="65" xfId="77" applyFont="1" applyBorder="1" applyAlignment="1" applyProtection="1">
      <alignment horizontal="center"/>
      <protection hidden="1"/>
    </xf>
    <xf numFmtId="0" fontId="8" fillId="0" borderId="63" xfId="77" applyFont="1" applyBorder="1" applyAlignment="1" applyProtection="1">
      <alignment horizontal="center"/>
      <protection hidden="1"/>
    </xf>
    <xf numFmtId="4" fontId="8" fillId="0" borderId="89" xfId="77" applyNumberFormat="1" applyFont="1" applyFill="1" applyBorder="1" applyAlignment="1" applyProtection="1">
      <alignment horizontal="right"/>
      <protection hidden="1"/>
    </xf>
    <xf numFmtId="4" fontId="8" fillId="0" borderId="65" xfId="77" applyNumberFormat="1" applyFont="1" applyFill="1" applyBorder="1" applyAlignment="1" applyProtection="1">
      <alignment horizontal="right"/>
      <protection hidden="1"/>
    </xf>
    <xf numFmtId="4" fontId="8" fillId="0" borderId="36" xfId="77" applyNumberFormat="1" applyFont="1" applyBorder="1" applyAlignment="1" applyProtection="1">
      <alignment horizontal="right" vertical="center"/>
      <protection hidden="1"/>
    </xf>
    <xf numFmtId="4" fontId="8" fillId="0" borderId="38" xfId="77" applyNumberFormat="1" applyFont="1" applyBorder="1" applyAlignment="1" applyProtection="1">
      <alignment horizontal="right" vertical="center"/>
      <protection hidden="1"/>
    </xf>
    <xf numFmtId="4" fontId="8" fillId="0" borderId="39" xfId="77" applyNumberFormat="1" applyFont="1" applyBorder="1" applyAlignment="1" applyProtection="1">
      <alignment horizontal="right" vertical="center"/>
      <protection hidden="1"/>
    </xf>
    <xf numFmtId="0" fontId="8" fillId="17" borderId="31" xfId="77" applyFont="1" applyFill="1" applyBorder="1" applyAlignment="1" applyProtection="1" quotePrefix="1">
      <alignment horizontal="center"/>
      <protection hidden="1"/>
    </xf>
    <xf numFmtId="0" fontId="8" fillId="17" borderId="32" xfId="77" applyFont="1" applyFill="1" applyBorder="1" applyAlignment="1" applyProtection="1">
      <alignment horizontal="center"/>
      <protection hidden="1"/>
    </xf>
    <xf numFmtId="0" fontId="8" fillId="17" borderId="89" xfId="77" applyFont="1" applyFill="1" applyBorder="1" applyAlignment="1" applyProtection="1">
      <alignment horizontal="center"/>
      <protection hidden="1"/>
    </xf>
    <xf numFmtId="0" fontId="8" fillId="17" borderId="63" xfId="77" applyFont="1" applyFill="1" applyBorder="1" applyAlignment="1" applyProtection="1">
      <alignment horizontal="center"/>
      <protection hidden="1"/>
    </xf>
    <xf numFmtId="0" fontId="8" fillId="0" borderId="89" xfId="77" applyFont="1" applyFill="1" applyBorder="1" applyAlignment="1" applyProtection="1">
      <alignment horizontal="center"/>
      <protection hidden="1"/>
    </xf>
    <xf numFmtId="0" fontId="8" fillId="0" borderId="65" xfId="77" applyFont="1" applyFill="1" applyBorder="1" applyAlignment="1" applyProtection="1">
      <alignment horizontal="center"/>
      <protection hidden="1"/>
    </xf>
    <xf numFmtId="0" fontId="8" fillId="0" borderId="89" xfId="77" applyFont="1" applyFill="1" applyBorder="1" applyAlignment="1" applyProtection="1" quotePrefix="1">
      <alignment horizontal="center"/>
      <protection hidden="1"/>
    </xf>
    <xf numFmtId="0" fontId="2" fillId="0" borderId="53" xfId="77" applyFont="1" applyBorder="1" applyAlignment="1" applyProtection="1">
      <alignment horizontal="left" vertical="center" shrinkToFit="1"/>
      <protection hidden="1"/>
    </xf>
    <xf numFmtId="0" fontId="2" fillId="0" borderId="67" xfId="77" applyFont="1" applyBorder="1" applyAlignment="1" applyProtection="1">
      <alignment horizontal="left" vertical="center" shrinkToFit="1"/>
      <protection hidden="1"/>
    </xf>
    <xf numFmtId="0" fontId="8" fillId="17" borderId="89" xfId="77" applyFont="1" applyFill="1" applyBorder="1" applyAlignment="1" applyProtection="1" quotePrefix="1">
      <alignment horizontal="center"/>
      <protection hidden="1"/>
    </xf>
    <xf numFmtId="0" fontId="8" fillId="17" borderId="65" xfId="77" applyFont="1" applyFill="1" applyBorder="1" applyAlignment="1" applyProtection="1">
      <alignment horizontal="center"/>
      <protection hidden="1"/>
    </xf>
    <xf numFmtId="0" fontId="8" fillId="25" borderId="31" xfId="77" applyFont="1" applyFill="1" applyBorder="1" applyAlignment="1" applyProtection="1" quotePrefix="1">
      <alignment horizontal="center"/>
      <protection hidden="1"/>
    </xf>
    <xf numFmtId="0" fontId="8" fillId="25" borderId="32" xfId="77" applyFont="1" applyFill="1" applyBorder="1" applyAlignment="1" applyProtection="1">
      <alignment horizontal="center"/>
      <protection hidden="1"/>
    </xf>
    <xf numFmtId="0" fontId="8" fillId="25" borderId="89" xfId="77" applyFont="1" applyFill="1" applyBorder="1" applyAlignment="1" applyProtection="1">
      <alignment horizontal="center"/>
      <protection hidden="1"/>
    </xf>
    <xf numFmtId="0" fontId="8" fillId="25" borderId="63" xfId="77" applyFont="1" applyFill="1" applyBorder="1" applyAlignment="1" applyProtection="1">
      <alignment horizontal="center"/>
      <protection hidden="1"/>
    </xf>
    <xf numFmtId="0" fontId="2" fillId="14" borderId="53" xfId="77" applyFont="1" applyFill="1" applyBorder="1" applyAlignment="1" applyProtection="1">
      <alignment horizontal="left" vertical="center" shrinkToFit="1"/>
      <protection hidden="1"/>
    </xf>
    <xf numFmtId="0" fontId="2" fillId="14" borderId="49" xfId="77" applyFont="1" applyFill="1" applyBorder="1" applyAlignment="1" applyProtection="1">
      <alignment horizontal="left" vertical="center" shrinkToFit="1"/>
      <protection hidden="1"/>
    </xf>
    <xf numFmtId="0" fontId="2" fillId="0" borderId="88" xfId="77" applyFont="1" applyBorder="1" applyAlignment="1" applyProtection="1">
      <alignment horizontal="left" vertical="center" shrinkToFit="1"/>
      <protection hidden="1"/>
    </xf>
    <xf numFmtId="0" fontId="2" fillId="0" borderId="74" xfId="77" applyFont="1" applyBorder="1" applyAlignment="1" applyProtection="1">
      <alignment horizontal="left" vertical="center" shrinkToFit="1"/>
      <protection hidden="1"/>
    </xf>
    <xf numFmtId="0" fontId="14" fillId="0" borderId="19" xfId="77" applyFont="1" applyBorder="1" applyAlignment="1" applyProtection="1">
      <alignment horizontal="center" vertical="center"/>
      <protection hidden="1"/>
    </xf>
    <xf numFmtId="0" fontId="14" fillId="0" borderId="48" xfId="77" applyFont="1" applyBorder="1" applyAlignment="1" applyProtection="1">
      <alignment horizontal="center" vertical="center"/>
      <protection hidden="1"/>
    </xf>
    <xf numFmtId="0" fontId="14" fillId="0" borderId="40" xfId="77" applyFont="1" applyBorder="1" applyAlignment="1" applyProtection="1">
      <alignment horizontal="center" vertical="center"/>
      <protection hidden="1"/>
    </xf>
    <xf numFmtId="0" fontId="8" fillId="0" borderId="51" xfId="77" applyFont="1" applyFill="1" applyBorder="1" applyAlignment="1" applyProtection="1">
      <alignment horizontal="center" vertical="center"/>
      <protection hidden="1"/>
    </xf>
    <xf numFmtId="0" fontId="8" fillId="0" borderId="50" xfId="77" applyFont="1" applyFill="1" applyBorder="1" applyAlignment="1" applyProtection="1">
      <alignment horizontal="center" vertical="center"/>
      <protection hidden="1"/>
    </xf>
    <xf numFmtId="0" fontId="5" fillId="0" borderId="53" xfId="77" applyFont="1" applyBorder="1" applyAlignment="1" applyProtection="1">
      <alignment horizontal="center"/>
      <protection hidden="1"/>
    </xf>
    <xf numFmtId="0" fontId="5" fillId="0" borderId="49" xfId="77" applyFont="1" applyBorder="1" applyAlignment="1" applyProtection="1">
      <alignment horizontal="center"/>
      <protection hidden="1"/>
    </xf>
    <xf numFmtId="0" fontId="5" fillId="0" borderId="67" xfId="77" applyFont="1" applyBorder="1" applyAlignment="1" applyProtection="1">
      <alignment horizontal="center"/>
      <protection hidden="1"/>
    </xf>
    <xf numFmtId="14" fontId="8" fillId="0" borderId="53" xfId="77" applyNumberFormat="1" applyFont="1" applyFill="1" applyBorder="1" applyAlignment="1" applyProtection="1">
      <alignment horizontal="center" vertical="center"/>
      <protection hidden="1"/>
    </xf>
    <xf numFmtId="14" fontId="8" fillId="0" borderId="49" xfId="77" applyNumberFormat="1" applyFont="1" applyFill="1" applyBorder="1" applyAlignment="1" applyProtection="1">
      <alignment horizontal="center" vertical="center"/>
      <protection hidden="1"/>
    </xf>
    <xf numFmtId="14" fontId="8" fillId="0" borderId="67" xfId="77" applyNumberFormat="1" applyFont="1" applyFill="1" applyBorder="1" applyAlignment="1" applyProtection="1">
      <alignment horizontal="center" vertical="center"/>
      <protection hidden="1"/>
    </xf>
    <xf numFmtId="0" fontId="54" fillId="0" borderId="0" xfId="77" applyFont="1" applyAlignment="1" applyProtection="1">
      <alignment horizontal="center" vertical="center"/>
      <protection hidden="1"/>
    </xf>
    <xf numFmtId="0" fontId="2" fillId="0" borderId="53" xfId="77" applyFont="1" applyBorder="1" applyAlignment="1" applyProtection="1">
      <alignment horizontal="left" vertical="center"/>
      <protection hidden="1"/>
    </xf>
    <xf numFmtId="0" fontId="2" fillId="0" borderId="49" xfId="77" applyFont="1" applyBorder="1" applyAlignment="1" applyProtection="1">
      <alignment horizontal="left" vertical="center"/>
      <protection hidden="1"/>
    </xf>
    <xf numFmtId="0" fontId="2" fillId="0" borderId="67" xfId="77" applyFont="1" applyBorder="1" applyAlignment="1" applyProtection="1">
      <alignment horizontal="left" vertical="center"/>
      <protection hidden="1"/>
    </xf>
    <xf numFmtId="0" fontId="8" fillId="0" borderId="22" xfId="77" applyFont="1" applyBorder="1" applyAlignment="1" applyProtection="1">
      <alignment horizontal="center" vertical="center" textRotation="90"/>
      <protection hidden="1"/>
    </xf>
    <xf numFmtId="0" fontId="8" fillId="0" borderId="23" xfId="77" applyFont="1" applyBorder="1" applyAlignment="1" applyProtection="1">
      <alignment horizontal="center" vertical="center" textRotation="90"/>
      <protection hidden="1"/>
    </xf>
    <xf numFmtId="0" fontId="8" fillId="0" borderId="24" xfId="77" applyFont="1" applyBorder="1" applyAlignment="1" applyProtection="1">
      <alignment horizontal="center" vertical="center" textRotation="90"/>
      <protection hidden="1"/>
    </xf>
    <xf numFmtId="0" fontId="2" fillId="0" borderId="67" xfId="77" applyFont="1" applyBorder="1" applyAlignment="1" applyProtection="1" quotePrefix="1">
      <alignment horizontal="left" vertical="center" shrinkToFit="1"/>
      <protection hidden="1"/>
    </xf>
    <xf numFmtId="0" fontId="8" fillId="0" borderId="53" xfId="77" applyFont="1" applyFill="1" applyBorder="1" applyAlignment="1" applyProtection="1">
      <alignment horizontal="left" vertical="center" shrinkToFit="1"/>
      <protection hidden="1"/>
    </xf>
    <xf numFmtId="0" fontId="8" fillId="0" borderId="49" xfId="77" applyFont="1" applyFill="1" applyBorder="1" applyAlignment="1" applyProtection="1">
      <alignment horizontal="left" vertical="center" shrinkToFit="1"/>
      <protection hidden="1"/>
    </xf>
    <xf numFmtId="0" fontId="8" fillId="0" borderId="67" xfId="77" applyFont="1" applyFill="1" applyBorder="1" applyAlignment="1" applyProtection="1">
      <alignment horizontal="left" vertical="center" shrinkToFit="1"/>
      <protection hidden="1"/>
    </xf>
    <xf numFmtId="0" fontId="2" fillId="0" borderId="31" xfId="77" applyFont="1" applyBorder="1" applyAlignment="1" applyProtection="1">
      <alignment horizontal="left" vertical="center" wrapText="1" shrinkToFit="1"/>
      <protection hidden="1"/>
    </xf>
    <xf numFmtId="0" fontId="2" fillId="0" borderId="32" xfId="77" applyFont="1" applyBorder="1" applyAlignment="1" applyProtection="1" quotePrefix="1">
      <alignment horizontal="left" vertical="center" shrinkToFit="1"/>
      <protection hidden="1"/>
    </xf>
    <xf numFmtId="0" fontId="2" fillId="0" borderId="19" xfId="77" applyFont="1" applyBorder="1" applyAlignment="1" applyProtection="1" quotePrefix="1">
      <alignment horizontal="left" vertical="center" shrinkToFit="1"/>
      <protection hidden="1"/>
    </xf>
    <xf numFmtId="0" fontId="2" fillId="0" borderId="40" xfId="77" applyFont="1" applyBorder="1" applyAlignment="1" applyProtection="1" quotePrefix="1">
      <alignment horizontal="left" vertical="center" shrinkToFit="1"/>
      <protection hidden="1"/>
    </xf>
    <xf numFmtId="0" fontId="14" fillId="0" borderId="53" xfId="77" applyFont="1" applyFill="1" applyBorder="1" applyAlignment="1" applyProtection="1">
      <alignment horizontal="left"/>
      <protection hidden="1"/>
    </xf>
    <xf numFmtId="0" fontId="14" fillId="0" borderId="49" xfId="77" applyFont="1" applyFill="1" applyBorder="1" applyAlignment="1" applyProtection="1">
      <alignment horizontal="left"/>
      <protection hidden="1"/>
    </xf>
    <xf numFmtId="0" fontId="14" fillId="0" borderId="67" xfId="77" applyFont="1" applyFill="1" applyBorder="1" applyAlignment="1" applyProtection="1">
      <alignment horizontal="left"/>
      <protection hidden="1"/>
    </xf>
    <xf numFmtId="0" fontId="8" fillId="0" borderId="53" xfId="77" applyFont="1" applyFill="1" applyBorder="1" applyAlignment="1" applyProtection="1">
      <alignment horizontal="center" vertical="center"/>
      <protection hidden="1"/>
    </xf>
    <xf numFmtId="0" fontId="8" fillId="0" borderId="49" xfId="77" applyFont="1" applyFill="1" applyBorder="1" applyAlignment="1" applyProtection="1">
      <alignment horizontal="center" vertical="center"/>
      <protection hidden="1"/>
    </xf>
    <xf numFmtId="0" fontId="8" fillId="0" borderId="67" xfId="77" applyFont="1" applyFill="1" applyBorder="1" applyAlignment="1" applyProtection="1">
      <alignment horizontal="center" vertical="center"/>
      <protection hidden="1"/>
    </xf>
    <xf numFmtId="0" fontId="2" fillId="0" borderId="53" xfId="77" applyFont="1" applyBorder="1" applyAlignment="1" applyProtection="1">
      <alignment horizontal="center" vertical="center"/>
      <protection hidden="1"/>
    </xf>
    <xf numFmtId="0" fontId="2" fillId="0" borderId="49" xfId="77" applyFont="1" applyBorder="1" applyAlignment="1" applyProtection="1">
      <alignment horizontal="center" vertical="center"/>
      <protection hidden="1"/>
    </xf>
    <xf numFmtId="0" fontId="2" fillId="0" borderId="67" xfId="77" applyFont="1" applyBorder="1" applyAlignment="1" applyProtection="1">
      <alignment horizontal="center" vertical="center"/>
      <protection hidden="1"/>
    </xf>
    <xf numFmtId="0" fontId="2" fillId="0" borderId="29" xfId="77" applyFont="1" applyBorder="1" applyAlignment="1" applyProtection="1">
      <alignment horizontal="center" vertical="center"/>
      <protection hidden="1"/>
    </xf>
    <xf numFmtId="0" fontId="2" fillId="0" borderId="66" xfId="77" applyFont="1" applyBorder="1" applyAlignment="1" applyProtection="1">
      <alignment horizontal="center" vertical="center"/>
      <protection hidden="1"/>
    </xf>
    <xf numFmtId="0" fontId="2" fillId="0" borderId="29" xfId="77" applyFont="1" applyBorder="1" applyAlignment="1" applyProtection="1">
      <alignment horizontal="center"/>
      <protection hidden="1"/>
    </xf>
    <xf numFmtId="0" fontId="2" fillId="0" borderId="30" xfId="77" applyFont="1" applyBorder="1" applyAlignment="1" applyProtection="1">
      <alignment horizontal="center"/>
      <protection hidden="1"/>
    </xf>
    <xf numFmtId="0" fontId="2" fillId="0" borderId="66" xfId="77" applyFont="1" applyBorder="1" applyAlignment="1" applyProtection="1">
      <alignment horizontal="center"/>
      <protection hidden="1"/>
    </xf>
    <xf numFmtId="0" fontId="2" fillId="0" borderId="53" xfId="77" applyFont="1" applyBorder="1" applyAlignment="1" applyProtection="1" quotePrefix="1">
      <alignment horizontal="left" vertical="center"/>
      <protection hidden="1"/>
    </xf>
    <xf numFmtId="0" fontId="2" fillId="0" borderId="49" xfId="77" applyFont="1" applyBorder="1" applyAlignment="1" applyProtection="1" quotePrefix="1">
      <alignment horizontal="left" vertical="center"/>
      <protection hidden="1"/>
    </xf>
    <xf numFmtId="0" fontId="2" fillId="0" borderId="67" xfId="77" applyFont="1" applyBorder="1" applyAlignment="1" applyProtection="1" quotePrefix="1">
      <alignment horizontal="left" vertical="center"/>
      <protection hidden="1"/>
    </xf>
    <xf numFmtId="0" fontId="2" fillId="0" borderId="19" xfId="77" applyFont="1" applyBorder="1" applyAlignment="1" applyProtection="1">
      <alignment horizontal="left" vertical="center"/>
      <protection hidden="1"/>
    </xf>
    <xf numFmtId="0" fontId="2" fillId="0" borderId="48" xfId="77" applyFont="1" applyBorder="1" applyAlignment="1" applyProtection="1">
      <alignment horizontal="left" vertical="center"/>
      <protection hidden="1"/>
    </xf>
    <xf numFmtId="0" fontId="2" fillId="0" borderId="40" xfId="77" applyFont="1" applyBorder="1" applyAlignment="1" applyProtection="1">
      <alignment horizontal="left" vertical="center"/>
      <protection hidden="1"/>
    </xf>
    <xf numFmtId="0" fontId="5" fillId="0" borderId="19" xfId="77" applyFont="1" applyBorder="1" applyAlignment="1" applyProtection="1">
      <alignment horizontal="center"/>
      <protection hidden="1"/>
    </xf>
    <xf numFmtId="0" fontId="5" fillId="0" borderId="48" xfId="77" applyFont="1" applyBorder="1" applyAlignment="1" applyProtection="1">
      <alignment horizontal="center"/>
      <protection hidden="1"/>
    </xf>
    <xf numFmtId="0" fontId="5" fillId="0" borderId="38" xfId="77" applyFont="1" applyBorder="1" applyAlignment="1" applyProtection="1">
      <alignment horizontal="center" vertical="center"/>
      <protection hidden="1"/>
    </xf>
    <xf numFmtId="0" fontId="5" fillId="0" borderId="51" xfId="77" applyFont="1" applyBorder="1" applyAlignment="1" applyProtection="1">
      <alignment horizontal="center" vertical="center"/>
      <protection hidden="1"/>
    </xf>
    <xf numFmtId="0" fontId="2" fillId="0" borderId="29" xfId="77" applyFont="1" applyBorder="1" applyAlignment="1" applyProtection="1" quotePrefix="1">
      <alignment horizontal="center" vertical="center" wrapText="1"/>
      <protection hidden="1"/>
    </xf>
    <xf numFmtId="0" fontId="2" fillId="0" borderId="30" xfId="77" applyFont="1" applyBorder="1" applyAlignment="1" applyProtection="1" quotePrefix="1">
      <alignment horizontal="center" vertical="center" wrapText="1"/>
      <protection hidden="1"/>
    </xf>
    <xf numFmtId="0" fontId="2" fillId="0" borderId="66" xfId="77" applyFont="1" applyBorder="1" applyAlignment="1" applyProtection="1" quotePrefix="1">
      <alignment horizontal="center" vertical="center" wrapText="1"/>
      <protection hidden="1"/>
    </xf>
    <xf numFmtId="0" fontId="2" fillId="0" borderId="35" xfId="77" applyFont="1" applyBorder="1" applyAlignment="1" applyProtection="1" quotePrefix="1">
      <alignment horizontal="center" vertical="center" wrapText="1"/>
      <protection hidden="1"/>
    </xf>
    <xf numFmtId="0" fontId="2" fillId="0" borderId="15" xfId="77" applyFont="1" applyBorder="1" applyAlignment="1" applyProtection="1" quotePrefix="1">
      <alignment horizontal="center" vertical="center" wrapText="1"/>
      <protection hidden="1"/>
    </xf>
    <xf numFmtId="0" fontId="2" fillId="0" borderId="36" xfId="77" applyFont="1" applyBorder="1" applyAlignment="1" applyProtection="1" quotePrefix="1">
      <alignment horizontal="center" vertical="center" wrapText="1"/>
      <protection hidden="1"/>
    </xf>
    <xf numFmtId="0" fontId="5" fillId="0" borderId="29" xfId="77" applyFont="1" applyBorder="1" applyAlignment="1" applyProtection="1">
      <alignment horizontal="center"/>
      <protection hidden="1"/>
    </xf>
    <xf numFmtId="0" fontId="5" fillId="0" borderId="72" xfId="77" applyFont="1" applyBorder="1" applyAlignment="1" applyProtection="1">
      <alignment horizontal="center"/>
      <protection hidden="1"/>
    </xf>
    <xf numFmtId="0" fontId="2" fillId="0" borderId="31" xfId="77" applyFont="1" applyBorder="1" applyAlignment="1" applyProtection="1">
      <alignment horizontal="center"/>
      <protection hidden="1"/>
    </xf>
    <xf numFmtId="0" fontId="2" fillId="0" borderId="21" xfId="77" applyFont="1" applyBorder="1" applyAlignment="1" applyProtection="1">
      <alignment horizontal="center"/>
      <protection hidden="1"/>
    </xf>
    <xf numFmtId="0" fontId="2" fillId="0" borderId="11" xfId="77" applyFont="1" applyBorder="1" applyAlignment="1" applyProtection="1">
      <alignment horizontal="center" vertical="center"/>
      <protection hidden="1"/>
    </xf>
    <xf numFmtId="0" fontId="2" fillId="0" borderId="0" xfId="77" applyFont="1" applyBorder="1" applyAlignment="1" applyProtection="1">
      <alignment horizontal="center" vertical="center"/>
      <protection hidden="1"/>
    </xf>
    <xf numFmtId="0" fontId="5" fillId="0" borderId="35" xfId="77" applyFont="1" applyBorder="1" applyAlignment="1" applyProtection="1">
      <alignment horizontal="center" vertical="top"/>
      <protection hidden="1"/>
    </xf>
    <xf numFmtId="0" fontId="5" fillId="0" borderId="62" xfId="77" applyFont="1" applyBorder="1" applyAlignment="1" applyProtection="1">
      <alignment horizontal="center" vertical="top"/>
      <protection hidden="1"/>
    </xf>
    <xf numFmtId="4" fontId="8" fillId="0" borderId="63" xfId="77" applyNumberFormat="1" applyFont="1" applyFill="1" applyBorder="1" applyAlignment="1" applyProtection="1">
      <alignment horizontal="right"/>
      <protection hidden="1"/>
    </xf>
    <xf numFmtId="4" fontId="8" fillId="0" borderId="89" xfId="77" applyNumberFormat="1" applyFont="1" applyBorder="1" applyAlignment="1" applyProtection="1">
      <alignment horizontal="center" vertical="center"/>
      <protection hidden="1"/>
    </xf>
    <xf numFmtId="4" fontId="8" fillId="0" borderId="65" xfId="77" applyNumberFormat="1" applyFont="1" applyBorder="1" applyAlignment="1" applyProtection="1">
      <alignment horizontal="center" vertical="center"/>
      <protection hidden="1"/>
    </xf>
    <xf numFmtId="0" fontId="2" fillId="0" borderId="89" xfId="77" applyFont="1" applyBorder="1" applyAlignment="1" applyProtection="1">
      <alignment horizontal="left" shrinkToFit="1"/>
      <protection hidden="1"/>
    </xf>
    <xf numFmtId="0" fontId="2" fillId="0" borderId="65" xfId="77" applyFont="1" applyBorder="1" applyAlignment="1" applyProtection="1">
      <alignment horizontal="left" shrinkToFit="1"/>
      <protection hidden="1"/>
    </xf>
    <xf numFmtId="0" fontId="2" fillId="0" borderId="89" xfId="77" applyFont="1" applyBorder="1" applyAlignment="1" applyProtection="1">
      <alignment horizontal="left" vertical="center" shrinkToFit="1"/>
      <protection hidden="1"/>
    </xf>
    <xf numFmtId="0" fontId="2" fillId="0" borderId="65" xfId="77" applyFont="1" applyBorder="1" applyAlignment="1" applyProtection="1">
      <alignment horizontal="left" vertical="center" shrinkToFit="1"/>
      <protection hidden="1"/>
    </xf>
    <xf numFmtId="0" fontId="2" fillId="0" borderId="29" xfId="77" applyFont="1" applyBorder="1" applyAlignment="1" applyProtection="1">
      <alignment horizontal="center" vertical="center" wrapText="1"/>
      <protection hidden="1"/>
    </xf>
    <xf numFmtId="0" fontId="2" fillId="0" borderId="30" xfId="77" applyFont="1" applyBorder="1" applyAlignment="1" applyProtection="1">
      <alignment horizontal="center" vertical="center" wrapText="1"/>
      <protection hidden="1"/>
    </xf>
    <xf numFmtId="0" fontId="2" fillId="0" borderId="66" xfId="77" applyFont="1" applyBorder="1" applyAlignment="1" applyProtection="1">
      <alignment horizontal="center" vertical="center" wrapText="1"/>
      <protection hidden="1"/>
    </xf>
    <xf numFmtId="0" fontId="2" fillId="0" borderId="35" xfId="77" applyFont="1" applyBorder="1" applyAlignment="1" applyProtection="1">
      <alignment horizontal="center" vertical="center" wrapText="1"/>
      <protection hidden="1"/>
    </xf>
    <xf numFmtId="0" fontId="2" fillId="0" borderId="15" xfId="77" applyFont="1" applyBorder="1" applyAlignment="1" applyProtection="1">
      <alignment horizontal="center" vertical="center" wrapText="1"/>
      <protection hidden="1"/>
    </xf>
    <xf numFmtId="0" fontId="2" fillId="0" borderId="36" xfId="77" applyFont="1" applyBorder="1" applyAlignment="1" applyProtection="1">
      <alignment horizontal="center" vertical="center" wrapText="1"/>
      <protection hidden="1"/>
    </xf>
    <xf numFmtId="0" fontId="2" fillId="0" borderId="90" xfId="77" applyFont="1" applyBorder="1" applyAlignment="1" applyProtection="1">
      <alignment horizontal="center"/>
      <protection hidden="1"/>
    </xf>
    <xf numFmtId="0" fontId="2" fillId="0" borderId="75" xfId="77" applyFont="1" applyBorder="1" applyAlignment="1" applyProtection="1">
      <alignment horizontal="center"/>
      <protection hidden="1"/>
    </xf>
    <xf numFmtId="0" fontId="2" fillId="0" borderId="69" xfId="77" applyFont="1" applyBorder="1" applyAlignment="1" applyProtection="1">
      <alignment horizontal="center"/>
      <protection hidden="1"/>
    </xf>
    <xf numFmtId="0" fontId="2" fillId="0" borderId="51" xfId="77" applyFont="1" applyBorder="1" applyAlignment="1" applyProtection="1">
      <alignment horizontal="center" vertical="center"/>
      <protection hidden="1"/>
    </xf>
    <xf numFmtId="0" fontId="2" fillId="0" borderId="75" xfId="77" applyFont="1" applyBorder="1" applyAlignment="1" applyProtection="1">
      <alignment horizontal="center" vertical="center"/>
      <protection hidden="1"/>
    </xf>
    <xf numFmtId="0" fontId="2" fillId="0" borderId="69" xfId="77" applyFont="1" applyBorder="1" applyAlignment="1" applyProtection="1">
      <alignment horizontal="center" vertical="center"/>
      <protection hidden="1"/>
    </xf>
    <xf numFmtId="4" fontId="8" fillId="17" borderId="91" xfId="77" applyNumberFormat="1" applyFont="1" applyFill="1" applyBorder="1" applyAlignment="1" applyProtection="1">
      <alignment horizontal="right" vertical="center"/>
      <protection hidden="1"/>
    </xf>
    <xf numFmtId="4" fontId="8" fillId="17" borderId="92" xfId="77" applyNumberFormat="1" applyFont="1" applyFill="1" applyBorder="1" applyAlignment="1" applyProtection="1">
      <alignment horizontal="right" vertical="center"/>
      <protection hidden="1"/>
    </xf>
    <xf numFmtId="4" fontId="8" fillId="17" borderId="35" xfId="77" applyNumberFormat="1" applyFont="1" applyFill="1" applyBorder="1" applyAlignment="1" applyProtection="1">
      <alignment horizontal="right" vertical="center"/>
      <protection hidden="1"/>
    </xf>
    <xf numFmtId="4" fontId="8" fillId="17" borderId="62" xfId="77" applyNumberFormat="1" applyFont="1" applyFill="1" applyBorder="1" applyAlignment="1" applyProtection="1">
      <alignment horizontal="right" vertical="center"/>
      <protection hidden="1"/>
    </xf>
    <xf numFmtId="4" fontId="8" fillId="17" borderId="35" xfId="77" applyNumberFormat="1" applyFont="1" applyFill="1" applyBorder="1" applyAlignment="1" applyProtection="1">
      <alignment horizontal="right"/>
      <protection hidden="1"/>
    </xf>
    <xf numFmtId="4" fontId="8" fillId="17" borderId="36" xfId="77" applyNumberFormat="1" applyFont="1" applyFill="1" applyBorder="1" applyAlignment="1" applyProtection="1">
      <alignment horizontal="right"/>
      <protection hidden="1"/>
    </xf>
    <xf numFmtId="4" fontId="8" fillId="25" borderId="35" xfId="77" applyNumberFormat="1" applyFont="1" applyFill="1" applyBorder="1" applyAlignment="1" applyProtection="1">
      <alignment horizontal="right" vertical="center"/>
      <protection hidden="1"/>
    </xf>
    <xf numFmtId="4" fontId="8" fillId="25" borderId="62" xfId="77" applyNumberFormat="1" applyFont="1" applyFill="1" applyBorder="1" applyAlignment="1" applyProtection="1">
      <alignment horizontal="right" vertical="center"/>
      <protection hidden="1"/>
    </xf>
    <xf numFmtId="4" fontId="8" fillId="17" borderId="88" xfId="77" applyNumberFormat="1" applyFont="1" applyFill="1" applyBorder="1" applyAlignment="1" applyProtection="1">
      <alignment horizontal="right"/>
      <protection hidden="1"/>
    </xf>
    <xf numFmtId="4" fontId="8" fillId="17" borderId="73" xfId="77" applyNumberFormat="1" applyFont="1" applyFill="1" applyBorder="1" applyAlignment="1" applyProtection="1">
      <alignment horizontal="right"/>
      <protection hidden="1"/>
    </xf>
    <xf numFmtId="4" fontId="8" fillId="25" borderId="86" xfId="77" applyNumberFormat="1" applyFont="1" applyFill="1" applyBorder="1" applyAlignment="1" applyProtection="1" quotePrefix="1">
      <alignment horizontal="right"/>
      <protection hidden="1"/>
    </xf>
    <xf numFmtId="4" fontId="8" fillId="25" borderId="47" xfId="77" applyNumberFormat="1" applyFont="1" applyFill="1" applyBorder="1" applyAlignment="1" applyProtection="1">
      <alignment horizontal="right"/>
      <protection hidden="1"/>
    </xf>
    <xf numFmtId="0" fontId="8" fillId="0" borderId="15" xfId="77" applyFont="1" applyBorder="1" applyAlignment="1" applyProtection="1">
      <alignment horizontal="right"/>
      <protection hidden="1"/>
    </xf>
    <xf numFmtId="0" fontId="8" fillId="0" borderId="62" xfId="77" applyFont="1" applyBorder="1" applyAlignment="1" applyProtection="1">
      <alignment horizontal="right"/>
      <protection hidden="1"/>
    </xf>
    <xf numFmtId="0" fontId="2" fillId="0" borderId="16" xfId="77" applyFont="1" applyBorder="1" applyAlignment="1" applyProtection="1">
      <alignment horizontal="center"/>
      <protection hidden="1"/>
    </xf>
    <xf numFmtId="0" fontId="2" fillId="0" borderId="16" xfId="77" applyFont="1" applyBorder="1" applyAlignment="1" applyProtection="1">
      <alignment horizontal="center" vertical="center"/>
      <protection hidden="1"/>
    </xf>
    <xf numFmtId="0" fontId="2" fillId="0" borderId="57" xfId="77" applyFont="1" applyBorder="1" applyAlignment="1" applyProtection="1">
      <alignment horizontal="center" vertical="center"/>
      <protection hidden="1"/>
    </xf>
    <xf numFmtId="0" fontId="2" fillId="0" borderId="58" xfId="77" applyFont="1" applyBorder="1" applyAlignment="1" applyProtection="1">
      <alignment horizontal="center" vertical="center"/>
      <protection hidden="1"/>
    </xf>
    <xf numFmtId="0" fontId="8" fillId="14" borderId="18" xfId="77" applyFont="1" applyFill="1" applyBorder="1" applyAlignment="1" applyProtection="1">
      <alignment horizontal="center"/>
      <protection hidden="1"/>
    </xf>
    <xf numFmtId="0" fontId="8" fillId="14" borderId="0" xfId="77" applyFont="1" applyFill="1" applyBorder="1" applyAlignment="1" applyProtection="1">
      <alignment horizontal="center"/>
      <protection hidden="1"/>
    </xf>
    <xf numFmtId="0" fontId="8" fillId="14" borderId="37" xfId="77" applyFont="1" applyFill="1" applyBorder="1" applyAlignment="1" applyProtection="1">
      <alignment horizontal="center"/>
      <protection hidden="1"/>
    </xf>
    <xf numFmtId="0" fontId="2" fillId="0" borderId="51" xfId="77" applyFont="1" applyBorder="1" applyAlignment="1" applyProtection="1">
      <alignment horizontal="center"/>
      <protection hidden="1"/>
    </xf>
    <xf numFmtId="0" fontId="8" fillId="0" borderId="17" xfId="77" applyFont="1" applyBorder="1" applyAlignment="1" applyProtection="1">
      <alignment horizontal="center"/>
      <protection hidden="1"/>
    </xf>
    <xf numFmtId="0" fontId="8" fillId="0" borderId="27" xfId="77" applyFont="1" applyBorder="1" applyAlignment="1" applyProtection="1">
      <alignment horizontal="center"/>
      <protection hidden="1"/>
    </xf>
    <xf numFmtId="0" fontId="8" fillId="0" borderId="47" xfId="77" applyFont="1" applyBorder="1" applyAlignment="1" applyProtection="1">
      <alignment horizontal="center"/>
      <protection hidden="1"/>
    </xf>
    <xf numFmtId="0" fontId="14" fillId="0" borderId="11" xfId="77" applyFont="1" applyBorder="1" applyAlignment="1" applyProtection="1">
      <alignment horizontal="center"/>
      <protection hidden="1"/>
    </xf>
    <xf numFmtId="0" fontId="14" fillId="23" borderId="48" xfId="77" applyFont="1" applyFill="1" applyBorder="1" applyAlignment="1" applyProtection="1">
      <alignment horizontal="center" vertical="center" shrinkToFit="1"/>
      <protection hidden="1"/>
    </xf>
    <xf numFmtId="0" fontId="14" fillId="0" borderId="19" xfId="77" applyFont="1" applyBorder="1" applyAlignment="1" applyProtection="1" quotePrefix="1">
      <alignment horizontal="center" vertical="center"/>
      <protection hidden="1"/>
    </xf>
    <xf numFmtId="0" fontId="14" fillId="0" borderId="48" xfId="77" applyFont="1" applyBorder="1" applyAlignment="1" applyProtection="1" quotePrefix="1">
      <alignment horizontal="center" vertical="center"/>
      <protection hidden="1"/>
    </xf>
    <xf numFmtId="0" fontId="8" fillId="14" borderId="18" xfId="77" applyFont="1" applyFill="1" applyBorder="1" applyAlignment="1" applyProtection="1">
      <alignment horizontal="center" shrinkToFit="1"/>
      <protection hidden="1"/>
    </xf>
    <xf numFmtId="0" fontId="8" fillId="14" borderId="0" xfId="77" applyFont="1" applyFill="1" applyBorder="1" applyAlignment="1" applyProtection="1">
      <alignment horizontal="center" shrinkToFit="1"/>
      <protection hidden="1"/>
    </xf>
    <xf numFmtId="0" fontId="8" fillId="14" borderId="42" xfId="77" applyFont="1" applyFill="1" applyBorder="1" applyAlignment="1" applyProtection="1">
      <alignment horizontal="center" shrinkToFit="1"/>
      <protection hidden="1"/>
    </xf>
    <xf numFmtId="0" fontId="8" fillId="14" borderId="17" xfId="77" applyFont="1" applyFill="1" applyBorder="1" applyAlignment="1" applyProtection="1">
      <alignment horizontal="center" shrinkToFit="1"/>
      <protection hidden="1"/>
    </xf>
    <xf numFmtId="0" fontId="8" fillId="14" borderId="27" xfId="77" applyFont="1" applyFill="1" applyBorder="1" applyAlignment="1" applyProtection="1">
      <alignment horizontal="center" shrinkToFit="1"/>
      <protection hidden="1"/>
    </xf>
    <xf numFmtId="0" fontId="8" fillId="14" borderId="46" xfId="77" applyFont="1" applyFill="1" applyBorder="1" applyAlignment="1" applyProtection="1">
      <alignment horizontal="center" shrinkToFit="1"/>
      <protection hidden="1"/>
    </xf>
    <xf numFmtId="0" fontId="14" fillId="0" borderId="86" xfId="77" applyFont="1" applyBorder="1" applyAlignment="1" applyProtection="1">
      <alignment horizontal="center"/>
      <protection hidden="1"/>
    </xf>
    <xf numFmtId="0" fontId="14" fillId="0" borderId="27" xfId="77" applyFont="1" applyBorder="1" applyAlignment="1" applyProtection="1">
      <alignment horizontal="center"/>
      <protection hidden="1"/>
    </xf>
    <xf numFmtId="0" fontId="14" fillId="0" borderId="46" xfId="77" applyFont="1" applyBorder="1" applyAlignment="1" applyProtection="1">
      <alignment horizontal="center"/>
      <protection hidden="1"/>
    </xf>
    <xf numFmtId="0" fontId="8" fillId="0" borderId="16" xfId="77" applyFont="1" applyBorder="1" applyAlignment="1" applyProtection="1">
      <alignment horizontal="right"/>
      <protection hidden="1"/>
    </xf>
    <xf numFmtId="0" fontId="8" fillId="0" borderId="57" xfId="77" applyFont="1" applyBorder="1" applyAlignment="1" applyProtection="1">
      <alignment horizontal="right"/>
      <protection hidden="1"/>
    </xf>
    <xf numFmtId="0" fontId="8" fillId="0" borderId="48" xfId="77" applyFont="1" applyBorder="1" applyAlignment="1" applyProtection="1">
      <alignment horizontal="right"/>
      <protection hidden="1"/>
    </xf>
    <xf numFmtId="0" fontId="2" fillId="0" borderId="90" xfId="77" applyFont="1" applyBorder="1" applyAlignment="1" applyProtection="1">
      <alignment horizontal="left" vertical="center" shrinkToFit="1"/>
      <protection hidden="1"/>
    </xf>
    <xf numFmtId="0" fontId="2" fillId="0" borderId="50" xfId="77" applyFont="1" applyBorder="1" applyAlignment="1" applyProtection="1">
      <alignment horizontal="left" vertical="center" shrinkToFit="1"/>
      <protection hidden="1"/>
    </xf>
    <xf numFmtId="0" fontId="2" fillId="0" borderId="15" xfId="77" applyFont="1" applyBorder="1" applyAlignment="1" applyProtection="1">
      <alignment horizontal="center"/>
      <protection hidden="1"/>
    </xf>
    <xf numFmtId="0" fontId="14" fillId="23" borderId="0" xfId="77" applyFont="1" applyFill="1" applyBorder="1" applyAlignment="1" applyProtection="1">
      <alignment horizontal="center" vertical="center" shrinkToFit="1"/>
      <protection hidden="1"/>
    </xf>
    <xf numFmtId="0" fontId="14" fillId="0" borderId="90" xfId="77" applyFont="1" applyBorder="1" applyAlignment="1" applyProtection="1">
      <alignment horizontal="center" vertical="center"/>
      <protection hidden="1"/>
    </xf>
    <xf numFmtId="0" fontId="14" fillId="0" borderId="75" xfId="77" applyFont="1" applyBorder="1" applyAlignment="1" applyProtection="1">
      <alignment horizontal="center" vertical="center"/>
      <protection hidden="1"/>
    </xf>
    <xf numFmtId="0" fontId="8" fillId="0" borderId="53" xfId="77" applyFont="1" applyBorder="1" applyAlignment="1" applyProtection="1">
      <alignment horizontal="center" vertical="center"/>
      <protection hidden="1"/>
    </xf>
    <xf numFmtId="0" fontId="8" fillId="0" borderId="49" xfId="77" applyFont="1" applyBorder="1" applyAlignment="1" applyProtection="1">
      <alignment horizontal="center" vertical="center"/>
      <protection hidden="1"/>
    </xf>
    <xf numFmtId="0" fontId="0" fillId="10" borderId="15" xfId="73" applyFill="1" applyBorder="1" applyAlignment="1" applyProtection="1">
      <alignment horizontal="left" vertical="center" wrapText="1"/>
      <protection hidden="1"/>
    </xf>
    <xf numFmtId="170" fontId="0" fillId="0" borderId="62" xfId="81" applyFont="1" applyFill="1" applyBorder="1" applyAlignment="1" applyProtection="1">
      <alignment horizontal="center" vertical="center"/>
      <protection hidden="1"/>
    </xf>
    <xf numFmtId="170" fontId="0" fillId="0" borderId="64" xfId="81" applyFont="1" applyFill="1" applyBorder="1" applyAlignment="1" applyProtection="1">
      <alignment horizontal="center" vertical="center"/>
      <protection hidden="1"/>
    </xf>
    <xf numFmtId="0" fontId="0" fillId="0" borderId="62" xfId="73" applyFont="1" applyFill="1" applyBorder="1" applyAlignment="1" applyProtection="1">
      <alignment horizontal="left" vertical="center" wrapText="1"/>
      <protection hidden="1"/>
    </xf>
    <xf numFmtId="0" fontId="0" fillId="0" borderId="63" xfId="73" applyFill="1" applyBorder="1" applyAlignment="1" applyProtection="1">
      <alignment horizontal="left" vertical="center" wrapText="1"/>
      <protection hidden="1"/>
    </xf>
    <xf numFmtId="0" fontId="0" fillId="0" borderId="64" xfId="73" applyFill="1" applyBorder="1" applyAlignment="1" applyProtection="1">
      <alignment horizontal="left" vertical="center" wrapText="1"/>
      <protection hidden="1"/>
    </xf>
    <xf numFmtId="0" fontId="0" fillId="10" borderId="15" xfId="73" applyFont="1" applyFill="1" applyBorder="1" applyAlignment="1" applyProtection="1">
      <alignment horizontal="left" vertical="center" wrapText="1"/>
      <protection hidden="1"/>
    </xf>
    <xf numFmtId="0" fontId="0" fillId="0" borderId="57" xfId="73" applyFill="1" applyBorder="1" applyAlignment="1" applyProtection="1">
      <alignment horizontal="center"/>
      <protection hidden="1"/>
    </xf>
    <xf numFmtId="0" fontId="0" fillId="0" borderId="58" xfId="73" applyFill="1" applyBorder="1" applyAlignment="1" applyProtection="1">
      <alignment horizontal="center"/>
      <protection hidden="1"/>
    </xf>
    <xf numFmtId="0" fontId="0" fillId="0" borderId="63" xfId="73" applyFont="1" applyFill="1" applyBorder="1" applyAlignment="1" applyProtection="1">
      <alignment horizontal="left" vertical="center"/>
      <protection hidden="1"/>
    </xf>
    <xf numFmtId="0" fontId="0" fillId="0" borderId="64" xfId="73" applyFont="1" applyFill="1" applyBorder="1" applyAlignment="1" applyProtection="1">
      <alignment horizontal="left" vertical="center"/>
      <protection hidden="1"/>
    </xf>
    <xf numFmtId="0" fontId="0" fillId="0" borderId="63" xfId="73" applyFont="1" applyFill="1" applyBorder="1" applyAlignment="1" applyProtection="1">
      <alignment horizontal="left" vertical="center" shrinkToFit="1"/>
      <protection hidden="1"/>
    </xf>
    <xf numFmtId="0" fontId="0" fillId="0" borderId="64" xfId="73" applyFont="1" applyFill="1" applyBorder="1" applyAlignment="1" applyProtection="1">
      <alignment horizontal="left" vertical="center" shrinkToFit="1"/>
      <protection hidden="1"/>
    </xf>
    <xf numFmtId="4" fontId="0" fillId="0" borderId="62" xfId="73" applyNumberFormat="1" applyFont="1" applyFill="1" applyBorder="1" applyAlignment="1" applyProtection="1">
      <alignment horizontal="left" vertical="center" wrapText="1"/>
      <protection hidden="1"/>
    </xf>
    <xf numFmtId="174" fontId="0" fillId="0" borderId="62" xfId="73" applyNumberFormat="1" applyFont="1" applyFill="1" applyBorder="1" applyAlignment="1" applyProtection="1">
      <alignment horizontal="center" vertical="center"/>
      <protection hidden="1"/>
    </xf>
    <xf numFmtId="174" fontId="0" fillId="0" borderId="64" xfId="73" applyNumberFormat="1" applyFont="1" applyFill="1" applyBorder="1" applyAlignment="1" applyProtection="1">
      <alignment horizontal="center" vertical="center"/>
      <protection hidden="1"/>
    </xf>
    <xf numFmtId="174" fontId="0" fillId="0" borderId="62" xfId="73" applyNumberFormat="1" applyFill="1" applyBorder="1" applyAlignment="1" applyProtection="1">
      <alignment horizontal="center" vertical="center"/>
      <protection hidden="1"/>
    </xf>
    <xf numFmtId="174" fontId="0" fillId="0" borderId="64" xfId="73" applyNumberFormat="1" applyFill="1" applyBorder="1" applyAlignment="1" applyProtection="1">
      <alignment horizontal="center" vertical="center"/>
      <protection hidden="1"/>
    </xf>
    <xf numFmtId="0" fontId="0" fillId="10" borderId="15" xfId="73" applyFont="1" applyFill="1" applyBorder="1" applyAlignment="1" applyProtection="1">
      <alignment horizontal="left" vertical="center" wrapText="1"/>
      <protection hidden="1"/>
    </xf>
    <xf numFmtId="180" fontId="0" fillId="0" borderId="0" xfId="73" applyNumberFormat="1" applyFill="1" applyBorder="1" applyAlignment="1" applyProtection="1">
      <alignment horizontal="left" vertical="center"/>
      <protection hidden="1"/>
    </xf>
    <xf numFmtId="180" fontId="0" fillId="0" borderId="37" xfId="73" applyNumberFormat="1" applyFill="1" applyBorder="1" applyAlignment="1" applyProtection="1">
      <alignment horizontal="left" vertical="center"/>
      <protection hidden="1"/>
    </xf>
    <xf numFmtId="0" fontId="0" fillId="0" borderId="62" xfId="73" applyFill="1" applyBorder="1" applyAlignment="1" applyProtection="1">
      <alignment horizontal="left" vertical="center"/>
      <protection hidden="1"/>
    </xf>
    <xf numFmtId="0" fontId="0" fillId="0" borderId="63" xfId="73" applyFill="1" applyBorder="1" applyAlignment="1" applyProtection="1">
      <alignment horizontal="left" vertical="center"/>
      <protection hidden="1"/>
    </xf>
    <xf numFmtId="0" fontId="0" fillId="0" borderId="64" xfId="73" applyFill="1" applyBorder="1" applyAlignment="1" applyProtection="1">
      <alignment horizontal="left" vertical="center"/>
      <protection hidden="1"/>
    </xf>
    <xf numFmtId="0" fontId="0" fillId="0" borderId="0" xfId="73" applyFont="1" applyFill="1" applyBorder="1" applyAlignment="1" applyProtection="1">
      <alignment horizontal="center" shrinkToFit="1"/>
      <protection hidden="1"/>
    </xf>
    <xf numFmtId="0" fontId="0" fillId="0" borderId="0" xfId="73" applyFill="1" applyBorder="1" applyAlignment="1" applyProtection="1">
      <alignment horizontal="center" shrinkToFit="1"/>
      <protection hidden="1"/>
    </xf>
    <xf numFmtId="0" fontId="68" fillId="0" borderId="27" xfId="73" applyFont="1" applyFill="1" applyBorder="1" applyAlignment="1" applyProtection="1">
      <alignment horizontal="center" vertical="center"/>
      <protection hidden="1"/>
    </xf>
    <xf numFmtId="0" fontId="0" fillId="0" borderId="17" xfId="73" applyFont="1" applyFill="1" applyBorder="1" applyAlignment="1" applyProtection="1" quotePrefix="1">
      <alignment horizontal="left" vertical="top" wrapText="1"/>
      <protection hidden="1"/>
    </xf>
    <xf numFmtId="0" fontId="0" fillId="0" borderId="27" xfId="73" applyFill="1" applyBorder="1" applyAlignment="1" applyProtection="1">
      <alignment horizontal="left" vertical="top" wrapText="1"/>
      <protection hidden="1"/>
    </xf>
    <xf numFmtId="0" fontId="0" fillId="0" borderId="46" xfId="73" applyFill="1" applyBorder="1" applyAlignment="1" applyProtection="1">
      <alignment horizontal="left" vertical="top" wrapText="1"/>
      <protection hidden="1"/>
    </xf>
    <xf numFmtId="0" fontId="0" fillId="0" borderId="17" xfId="73" applyFont="1" applyFill="1" applyBorder="1" applyAlignment="1" applyProtection="1">
      <alignment horizontal="left" vertical="top" wrapText="1"/>
      <protection hidden="1"/>
    </xf>
    <xf numFmtId="0" fontId="0" fillId="0" borderId="63" xfId="73" applyFill="1" applyBorder="1" applyAlignment="1" applyProtection="1">
      <alignment horizontal="left" vertical="center" shrinkToFit="1"/>
      <protection hidden="1"/>
    </xf>
    <xf numFmtId="0" fontId="0" fillId="0" borderId="64" xfId="73" applyFill="1" applyBorder="1" applyAlignment="1" applyProtection="1">
      <alignment horizontal="left" vertical="center" shrinkToFit="1"/>
      <protection hidden="1"/>
    </xf>
    <xf numFmtId="0" fontId="55" fillId="0" borderId="0" xfId="73" applyFont="1" applyFill="1" applyBorder="1" applyAlignment="1" applyProtection="1">
      <alignment horizontal="center"/>
      <protection hidden="1"/>
    </xf>
    <xf numFmtId="0" fontId="55" fillId="0" borderId="42" xfId="73" applyFont="1" applyFill="1" applyBorder="1" applyAlignment="1" applyProtection="1">
      <alignment horizontal="center"/>
      <protection hidden="1"/>
    </xf>
    <xf numFmtId="0" fontId="0" fillId="0" borderId="0" xfId="73" applyFont="1" applyFill="1" applyBorder="1" applyAlignment="1" applyProtection="1">
      <alignment horizontal="center"/>
      <protection hidden="1"/>
    </xf>
    <xf numFmtId="0" fontId="0" fillId="0" borderId="0" xfId="73" applyFill="1" applyBorder="1" applyAlignment="1" applyProtection="1">
      <alignment horizontal="center"/>
      <protection hidden="1"/>
    </xf>
    <xf numFmtId="3" fontId="0" fillId="0" borderId="0" xfId="73" applyNumberFormat="1" applyFont="1" applyFill="1" applyBorder="1" applyAlignment="1" applyProtection="1">
      <alignment horizontal="center"/>
      <protection hidden="1"/>
    </xf>
    <xf numFmtId="0" fontId="0" fillId="0" borderId="42" xfId="73" applyFill="1" applyBorder="1" applyAlignment="1" applyProtection="1">
      <alignment horizontal="center" shrinkToFit="1"/>
      <protection hidden="1"/>
    </xf>
    <xf numFmtId="3" fontId="0" fillId="0" borderId="0" xfId="73" applyNumberFormat="1" applyFont="1" applyFill="1" applyBorder="1" applyAlignment="1" applyProtection="1">
      <alignment horizontal="center" shrinkToFit="1"/>
      <protection hidden="1"/>
    </xf>
    <xf numFmtId="0" fontId="0" fillId="10" borderId="16" xfId="73" applyFill="1" applyBorder="1" applyAlignment="1" applyProtection="1">
      <alignment horizontal="left" vertical="center" wrapText="1"/>
      <protection hidden="1"/>
    </xf>
    <xf numFmtId="0" fontId="0" fillId="10" borderId="57" xfId="73" applyFill="1" applyBorder="1" applyAlignment="1" applyProtection="1">
      <alignment horizontal="left" vertical="center" wrapText="1"/>
      <protection hidden="1"/>
    </xf>
    <xf numFmtId="0" fontId="0" fillId="10" borderId="58" xfId="73" applyFill="1" applyBorder="1" applyAlignment="1" applyProtection="1">
      <alignment horizontal="left" vertical="center" wrapText="1"/>
      <protection hidden="1"/>
    </xf>
    <xf numFmtId="0" fontId="0" fillId="10" borderId="17" xfId="73" applyFill="1" applyBorder="1" applyAlignment="1" applyProtection="1">
      <alignment horizontal="left" vertical="center" wrapText="1"/>
      <protection hidden="1"/>
    </xf>
    <xf numFmtId="0" fontId="0" fillId="10" borderId="27" xfId="73" applyFill="1" applyBorder="1" applyAlignment="1" applyProtection="1">
      <alignment horizontal="left" vertical="center" wrapText="1"/>
      <protection hidden="1"/>
    </xf>
    <xf numFmtId="0" fontId="0" fillId="10" borderId="46" xfId="73" applyFill="1" applyBorder="1" applyAlignment="1" applyProtection="1">
      <alignment horizontal="left" vertical="center" wrapText="1"/>
      <protection hidden="1"/>
    </xf>
    <xf numFmtId="0" fontId="0" fillId="0" borderId="63" xfId="73" applyFont="1" applyFill="1" applyBorder="1" applyAlignment="1" applyProtection="1">
      <alignment horizontal="left" vertical="center" wrapText="1"/>
      <protection hidden="1"/>
    </xf>
    <xf numFmtId="4" fontId="0" fillId="0" borderId="62" xfId="73" applyNumberFormat="1" applyFill="1" applyBorder="1" applyAlignment="1" applyProtection="1">
      <alignment horizontal="left" vertical="center" wrapText="1" shrinkToFit="1"/>
      <protection hidden="1"/>
    </xf>
    <xf numFmtId="0" fontId="0" fillId="0" borderId="63" xfId="73" applyFill="1" applyBorder="1" applyAlignment="1" applyProtection="1">
      <alignment horizontal="left" vertical="center" wrapText="1" shrinkToFit="1"/>
      <protection hidden="1"/>
    </xf>
    <xf numFmtId="0" fontId="0" fillId="0" borderId="64" xfId="73" applyFill="1" applyBorder="1" applyAlignment="1" applyProtection="1">
      <alignment horizontal="left" vertical="center" wrapText="1" shrinkToFit="1"/>
      <protection hidden="1"/>
    </xf>
    <xf numFmtId="0" fontId="0" fillId="0" borderId="62" xfId="73" applyFont="1" applyFill="1" applyBorder="1" applyAlignment="1" applyProtection="1">
      <alignment horizontal="left" vertical="center"/>
      <protection hidden="1"/>
    </xf>
    <xf numFmtId="0" fontId="0" fillId="10" borderId="90" xfId="0" applyFont="1" applyFill="1" applyBorder="1" applyAlignment="1">
      <alignment horizontal="left"/>
    </xf>
    <xf numFmtId="0" fontId="0" fillId="10" borderId="75" xfId="0" applyFill="1" applyBorder="1" applyAlignment="1">
      <alignment horizontal="left"/>
    </xf>
    <xf numFmtId="0" fontId="0" fillId="10" borderId="69" xfId="0" applyFill="1" applyBorder="1" applyAlignment="1">
      <alignment horizontal="left"/>
    </xf>
    <xf numFmtId="0" fontId="0" fillId="0" borderId="51" xfId="0" applyBorder="1" applyAlignment="1">
      <alignment horizontal="left"/>
    </xf>
    <xf numFmtId="0" fontId="0" fillId="0" borderId="75" xfId="0" applyBorder="1" applyAlignment="1">
      <alignment horizontal="left"/>
    </xf>
    <xf numFmtId="0" fontId="0" fillId="0" borderId="50" xfId="0" applyBorder="1" applyAlignment="1">
      <alignment horizontal="left"/>
    </xf>
    <xf numFmtId="0" fontId="0" fillId="10" borderId="60" xfId="0" applyFont="1" applyFill="1" applyBorder="1" applyAlignment="1">
      <alignment horizontal="center" vertical="center" wrapText="1"/>
    </xf>
    <xf numFmtId="0" fontId="0" fillId="10" borderId="14" xfId="0" applyFill="1" applyBorder="1" applyAlignment="1">
      <alignment horizontal="center" vertical="center" wrapText="1"/>
    </xf>
    <xf numFmtId="0" fontId="0" fillId="10" borderId="15" xfId="0" applyFont="1" applyFill="1" applyBorder="1" applyAlignment="1">
      <alignment horizontal="center"/>
    </xf>
    <xf numFmtId="0" fontId="0" fillId="10" borderId="15" xfId="0" applyFill="1" applyBorder="1" applyAlignment="1">
      <alignment horizontal="center"/>
    </xf>
    <xf numFmtId="0" fontId="0" fillId="10" borderId="62" xfId="0" applyFont="1" applyFill="1" applyBorder="1" applyAlignment="1">
      <alignment horizontal="center" vertical="center" wrapText="1"/>
    </xf>
    <xf numFmtId="0" fontId="0" fillId="10" borderId="64" xfId="0" applyFill="1" applyBorder="1" applyAlignment="1">
      <alignment horizontal="center" vertical="center" wrapText="1"/>
    </xf>
    <xf numFmtId="0" fontId="0" fillId="10" borderId="62" xfId="0" applyFont="1" applyFill="1" applyBorder="1" applyAlignment="1">
      <alignment horizontal="center" vertical="center"/>
    </xf>
    <xf numFmtId="0" fontId="0" fillId="10" borderId="63" xfId="0" applyFill="1" applyBorder="1" applyAlignment="1">
      <alignment horizontal="center" vertical="center"/>
    </xf>
    <xf numFmtId="0" fontId="0" fillId="10" borderId="64" xfId="0" applyFill="1" applyBorder="1" applyAlignment="1">
      <alignment horizontal="center" vertical="center"/>
    </xf>
    <xf numFmtId="0" fontId="0" fillId="10" borderId="62" xfId="0" applyFont="1" applyFill="1" applyBorder="1" applyAlignment="1">
      <alignment horizontal="center"/>
    </xf>
    <xf numFmtId="0" fontId="0" fillId="10" borderId="63" xfId="0" applyFill="1" applyBorder="1" applyAlignment="1">
      <alignment horizontal="center"/>
    </xf>
    <xf numFmtId="0" fontId="0" fillId="10" borderId="64" xfId="0" applyFill="1" applyBorder="1" applyAlignment="1">
      <alignment horizontal="center"/>
    </xf>
    <xf numFmtId="0" fontId="22" fillId="0" borderId="18" xfId="0" applyFont="1" applyBorder="1" applyAlignment="1">
      <alignment horizontal="center"/>
    </xf>
    <xf numFmtId="0" fontId="22" fillId="0" borderId="0" xfId="0" applyFont="1" applyBorder="1" applyAlignment="1">
      <alignment horizontal="center"/>
    </xf>
    <xf numFmtId="0" fontId="0" fillId="10" borderId="88" xfId="0" applyFont="1" applyFill="1" applyBorder="1" applyAlignment="1">
      <alignment horizontal="left"/>
    </xf>
    <xf numFmtId="0" fontId="0" fillId="10" borderId="73" xfId="0" applyFill="1" applyBorder="1" applyAlignment="1">
      <alignment horizontal="left"/>
    </xf>
    <xf numFmtId="0" fontId="0" fillId="10" borderId="93" xfId="0" applyFill="1" applyBorder="1" applyAlignment="1">
      <alignment horizontal="left"/>
    </xf>
    <xf numFmtId="0" fontId="0" fillId="10" borderId="89" xfId="0" applyFont="1" applyFill="1" applyBorder="1" applyAlignment="1">
      <alignment horizontal="left"/>
    </xf>
    <xf numFmtId="0" fontId="0" fillId="10" borderId="63" xfId="0" applyFill="1" applyBorder="1" applyAlignment="1">
      <alignment horizontal="left"/>
    </xf>
    <xf numFmtId="0" fontId="0" fillId="10" borderId="64" xfId="0" applyFill="1" applyBorder="1" applyAlignment="1">
      <alignment horizontal="left"/>
    </xf>
    <xf numFmtId="0" fontId="0" fillId="0" borderId="62" xfId="0" applyBorder="1" applyAlignment="1">
      <alignment horizontal="left" shrinkToFit="1"/>
    </xf>
    <xf numFmtId="0" fontId="0" fillId="0" borderId="63" xfId="0" applyBorder="1" applyAlignment="1">
      <alignment horizontal="left" shrinkToFit="1"/>
    </xf>
    <xf numFmtId="0" fontId="0" fillId="0" borderId="65" xfId="0" applyBorder="1" applyAlignment="1">
      <alignment horizontal="left" shrinkToFit="1"/>
    </xf>
    <xf numFmtId="1" fontId="0" fillId="0" borderId="62" xfId="0" applyNumberFormat="1" applyBorder="1" applyAlignment="1">
      <alignment horizontal="left"/>
    </xf>
    <xf numFmtId="1" fontId="0" fillId="0" borderId="64" xfId="0" applyNumberFormat="1" applyBorder="1" applyAlignment="1">
      <alignment horizontal="left"/>
    </xf>
    <xf numFmtId="0" fontId="0" fillId="33" borderId="15" xfId="0" applyFill="1" applyBorder="1" applyAlignment="1">
      <alignment horizontal="center"/>
    </xf>
    <xf numFmtId="0" fontId="0" fillId="0" borderId="62" xfId="0" applyBorder="1" applyAlignment="1">
      <alignment horizontal="center"/>
    </xf>
    <xf numFmtId="0" fontId="0" fillId="0" borderId="64" xfId="0" applyBorder="1" applyAlignment="1">
      <alignment horizontal="center"/>
    </xf>
    <xf numFmtId="0" fontId="0" fillId="0" borderId="15" xfId="0" applyBorder="1" applyAlignment="1">
      <alignment/>
    </xf>
    <xf numFmtId="0" fontId="0" fillId="10" borderId="15" xfId="0" applyFont="1" applyFill="1" applyBorder="1" applyAlignment="1">
      <alignment horizontal="center" vertical="center" wrapText="1"/>
    </xf>
    <xf numFmtId="0" fontId="0" fillId="10" borderId="63" xfId="0" applyFont="1" applyFill="1" applyBorder="1" applyAlignment="1">
      <alignment horizontal="center" vertical="center"/>
    </xf>
    <xf numFmtId="0" fontId="0" fillId="10" borderId="64" xfId="0" applyFont="1" applyFill="1" applyBorder="1" applyAlignment="1">
      <alignment horizontal="center" vertical="center"/>
    </xf>
    <xf numFmtId="4" fontId="0" fillId="0" borderId="15" xfId="0" applyNumberFormat="1" applyBorder="1" applyAlignment="1">
      <alignment horizontal="right"/>
    </xf>
    <xf numFmtId="4" fontId="0" fillId="0" borderId="62" xfId="0" applyNumberFormat="1" applyBorder="1" applyAlignment="1">
      <alignment horizontal="right"/>
    </xf>
    <xf numFmtId="4" fontId="0" fillId="0" borderId="64" xfId="0" applyNumberFormat="1" applyBorder="1" applyAlignment="1">
      <alignment horizontal="right"/>
    </xf>
    <xf numFmtId="0" fontId="0" fillId="0" borderId="62" xfId="0" applyFont="1" applyBorder="1" applyAlignment="1">
      <alignment horizontal="left" shrinkToFit="1"/>
    </xf>
    <xf numFmtId="0" fontId="0" fillId="0" borderId="64" xfId="0" applyBorder="1" applyAlignment="1">
      <alignment horizontal="left" shrinkToFit="1"/>
    </xf>
    <xf numFmtId="0" fontId="0" fillId="0" borderId="15" xfId="0" applyBorder="1" applyAlignment="1">
      <alignment horizontal="left"/>
    </xf>
    <xf numFmtId="0" fontId="0" fillId="0" borderId="15" xfId="0" applyBorder="1" applyAlignment="1">
      <alignment horizontal="center"/>
    </xf>
    <xf numFmtId="0" fontId="0" fillId="0" borderId="16"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10" borderId="0" xfId="0" applyFont="1" applyFill="1" applyBorder="1" applyAlignment="1">
      <alignment horizontal="center"/>
    </xf>
    <xf numFmtId="0" fontId="0" fillId="10" borderId="0" xfId="0" applyFill="1" applyBorder="1" applyAlignment="1">
      <alignment horizontal="center"/>
    </xf>
    <xf numFmtId="0" fontId="0" fillId="0" borderId="57" xfId="0" applyBorder="1" applyAlignment="1">
      <alignment horizontal="center"/>
    </xf>
    <xf numFmtId="0" fontId="84" fillId="0" borderId="0" xfId="0" applyFont="1" applyBorder="1" applyAlignment="1">
      <alignment horizontal="right"/>
    </xf>
    <xf numFmtId="182" fontId="0" fillId="10" borderId="0" xfId="0" applyNumberFormat="1" applyFont="1" applyFill="1" applyBorder="1" applyAlignment="1">
      <alignment horizontal="center"/>
    </xf>
    <xf numFmtId="0" fontId="0" fillId="0" borderId="0" xfId="0" applyFont="1" applyBorder="1" applyAlignment="1">
      <alignment horizontal="center" shrinkToFit="1"/>
    </xf>
    <xf numFmtId="0" fontId="7" fillId="36" borderId="23" xfId="64" applyNumberFormat="1" applyFont="1" applyFill="1" applyBorder="1" applyAlignment="1" applyProtection="1">
      <alignment horizontal="left" shrinkToFit="1"/>
      <protection locked="0"/>
    </xf>
    <xf numFmtId="0" fontId="7" fillId="36" borderId="23" xfId="64" applyFont="1" applyFill="1" applyBorder="1" applyAlignment="1" applyProtection="1">
      <alignment horizontal="left" shrinkToFit="1"/>
      <protection locked="0"/>
    </xf>
    <xf numFmtId="14" fontId="60" fillId="36" borderId="23" xfId="64" applyNumberFormat="1" applyFont="1" applyFill="1" applyBorder="1" applyAlignment="1" applyProtection="1">
      <alignment horizontal="left" shrinkToFit="1"/>
      <protection locked="0"/>
    </xf>
    <xf numFmtId="0" fontId="2" fillId="36" borderId="0" xfId="78" applyFill="1" applyProtection="1">
      <alignment/>
      <protection locked="0"/>
    </xf>
    <xf numFmtId="0" fontId="99" fillId="36" borderId="0" xfId="78" applyFont="1" applyFill="1" applyProtection="1">
      <alignment/>
      <protection locked="0"/>
    </xf>
    <xf numFmtId="0" fontId="7" fillId="36" borderId="23" xfId="78" applyFont="1" applyFill="1" applyBorder="1" applyProtection="1">
      <alignment/>
      <protection locked="0"/>
    </xf>
    <xf numFmtId="0" fontId="2" fillId="31" borderId="23" xfId="64" applyFont="1" applyFill="1" applyBorder="1" applyAlignment="1" applyProtection="1">
      <alignment horizontal="left" shrinkToFit="1"/>
      <protection locked="0"/>
    </xf>
    <xf numFmtId="4" fontId="60" fillId="36" borderId="0" xfId="64" applyNumberFormat="1" applyFont="1" applyFill="1" applyBorder="1" applyAlignment="1" applyProtection="1">
      <alignment horizontal="left" shrinkToFit="1"/>
      <protection locked="0"/>
    </xf>
    <xf numFmtId="0" fontId="2" fillId="36" borderId="0" xfId="64" applyFill="1" applyBorder="1" applyAlignment="1" applyProtection="1">
      <alignment horizontal="left" shrinkToFit="1"/>
      <protection locked="0"/>
    </xf>
    <xf numFmtId="14" fontId="60" fillId="36" borderId="0" xfId="64" applyNumberFormat="1" applyFont="1" applyFill="1" applyBorder="1" applyAlignment="1" applyProtection="1">
      <alignment horizontal="left" shrinkToFit="1"/>
      <protection locked="0"/>
    </xf>
    <xf numFmtId="0" fontId="2" fillId="36" borderId="23" xfId="78" applyFill="1" applyBorder="1" applyProtection="1">
      <alignment/>
      <protection locked="0"/>
    </xf>
    <xf numFmtId="0" fontId="10" fillId="37" borderId="15" xfId="78" applyFont="1" applyFill="1" applyBorder="1" applyAlignment="1" applyProtection="1">
      <alignment horizontal="left"/>
      <protection locked="0"/>
    </xf>
    <xf numFmtId="0" fontId="17" fillId="20" borderId="0" xfId="0" applyFont="1" applyFill="1" applyAlignment="1" applyProtection="1">
      <alignment horizontal="left"/>
      <protection hidden="1"/>
    </xf>
    <xf numFmtId="0" fontId="16" fillId="2" borderId="23" xfId="0" applyFont="1" applyFill="1" applyBorder="1" applyAlignment="1" applyProtection="1">
      <alignment horizontal="left" wrapText="1" shrinkToFit="1"/>
      <protection locked="0"/>
    </xf>
    <xf numFmtId="0" fontId="16" fillId="2" borderId="23" xfId="0" applyFont="1" applyFill="1" applyBorder="1" applyAlignment="1" applyProtection="1">
      <alignment horizontal="left" vertical="center" shrinkToFit="1"/>
      <protection locked="0"/>
    </xf>
    <xf numFmtId="0" fontId="56" fillId="29" borderId="21" xfId="78" applyFont="1" applyFill="1" applyBorder="1" applyAlignment="1" applyProtection="1">
      <alignment horizontal="center"/>
      <protection hidden="1"/>
    </xf>
  </cellXfs>
  <cellStyles count="8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uro" xfId="42"/>
    <cellStyle name="Euro 2" xfId="43"/>
    <cellStyle name="Giriş" xfId="44"/>
    <cellStyle name="Hesaplama" xfId="45"/>
    <cellStyle name="İşaretli Hücre" xfId="46"/>
    <cellStyle name="İyi" xfId="47"/>
    <cellStyle name="Köprü 2" xfId="48"/>
    <cellStyle name="Kötü" xfId="49"/>
    <cellStyle name="Normal 10" xfId="50"/>
    <cellStyle name="Normal 2" xfId="51"/>
    <cellStyle name="Normal 2 2" xfId="52"/>
    <cellStyle name="Normal 2 3" xfId="53"/>
    <cellStyle name="Normal 2_Kitap2" xfId="54"/>
    <cellStyle name="Normal 3" xfId="55"/>
    <cellStyle name="Normal 4" xfId="56"/>
    <cellStyle name="Normal 5" xfId="57"/>
    <cellStyle name="Normal 6" xfId="58"/>
    <cellStyle name="Normal 7" xfId="59"/>
    <cellStyle name="Normal 8" xfId="60"/>
    <cellStyle name="Normal 9" xfId="61"/>
    <cellStyle name="Normal 9 2" xfId="62"/>
    <cellStyle name="Normal 9_PERSONEL İŞLERİ 2008" xfId="63"/>
    <cellStyle name="Normal_BİLGİLER2004" xfId="64"/>
    <cellStyle name="Normal_Burs_Odeme_2010_7" xfId="65"/>
    <cellStyle name="Normal_EMEKLİLİKBELGELERİ" xfId="66"/>
    <cellStyle name="Normal_GKBMY  Ekleri (1-25)" xfId="67"/>
    <cellStyle name="Normal_Gündelik" xfId="68"/>
    <cellStyle name="Normal_MENÜ TEKLİ" xfId="69"/>
    <cellStyle name="Normal_MENÜYENİ" xfId="70"/>
    <cellStyle name="Normal_nakit_1" xfId="71"/>
    <cellStyle name="Normal_Personel" xfId="72"/>
    <cellStyle name="Normal_PERSONELNAKİLBİLDİRİMİ" xfId="73"/>
    <cellStyle name="Normal_PYÖDEME2010-1" xfId="74"/>
    <cellStyle name="Normal_Rehabilitasyon_Odeme" xfId="75"/>
    <cellStyle name="Normal_Sürekli Görev Yolluğu Bildirimi" xfId="76"/>
    <cellStyle name="Normal_TMVE_SIF" xfId="77"/>
    <cellStyle name="Normal_YOLLUKV4" xfId="78"/>
    <cellStyle name="Not" xfId="79"/>
    <cellStyle name="Nötr" xfId="80"/>
    <cellStyle name="Currency" xfId="81"/>
    <cellStyle name="Currency [0]" xfId="82"/>
    <cellStyle name="Stil 1" xfId="83"/>
    <cellStyle name="Stil 2" xfId="84"/>
    <cellStyle name="Toplam" xfId="85"/>
    <cellStyle name="Uyarı Metni" xfId="86"/>
    <cellStyle name="Comma" xfId="87"/>
    <cellStyle name="Virgül [0]_BİLGİLER boş" xfId="88"/>
    <cellStyle name="Vurgu1" xfId="89"/>
    <cellStyle name="Vurgu2" xfId="90"/>
    <cellStyle name="Vurgu3" xfId="91"/>
    <cellStyle name="Vurgu4" xfId="92"/>
    <cellStyle name="Vurgu5" xfId="93"/>
    <cellStyle name="Vurgu6" xfId="94"/>
    <cellStyle name="Percent" xfId="95"/>
    <cellStyle name="Yüzde 2" xfId="96"/>
  </cellStyles>
  <dxfs count="1">
    <dxf>
      <fill>
        <patternFill>
          <fgColor indexed="40"/>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304800</xdr:colOff>
      <xdr:row>0</xdr:row>
      <xdr:rowOff>0</xdr:rowOff>
    </xdr:to>
    <xdr:pic>
      <xdr:nvPicPr>
        <xdr:cNvPr id="1" name="Picture 3"/>
        <xdr:cNvPicPr preferRelativeResize="1">
          <a:picLocks noChangeAspect="0"/>
        </xdr:cNvPicPr>
      </xdr:nvPicPr>
      <xdr:blipFill>
        <a:blip r:embed="rId1">
          <a:clrChange>
            <a:clrFrom>
              <a:srgbClr val="B5CBD6"/>
            </a:clrFrom>
            <a:clrTo>
              <a:srgbClr val="B5CBD6">
                <a:alpha val="0"/>
              </a:srgbClr>
            </a:clrTo>
          </a:clrChange>
        </a:blip>
        <a:stretch>
          <a:fillRect/>
        </a:stretch>
      </xdr:blipFill>
      <xdr:spPr>
        <a:xfrm>
          <a:off x="6629400" y="0"/>
          <a:ext cx="304800" cy="0"/>
        </a:xfrm>
        <a:prstGeom prst="rect">
          <a:avLst/>
        </a:prstGeom>
        <a:noFill/>
        <a:ln w="1" cmpd="sng">
          <a:noFill/>
        </a:ln>
      </xdr:spPr>
    </xdr:pic>
    <xdr:clientData/>
  </xdr:twoCellAnchor>
  <xdr:twoCellAnchor>
    <xdr:from>
      <xdr:col>5</xdr:col>
      <xdr:colOff>0</xdr:colOff>
      <xdr:row>13</xdr:row>
      <xdr:rowOff>47625</xdr:rowOff>
    </xdr:from>
    <xdr:to>
      <xdr:col>8</xdr:col>
      <xdr:colOff>152400</xdr:colOff>
      <xdr:row>14</xdr:row>
      <xdr:rowOff>104775</xdr:rowOff>
    </xdr:to>
    <xdr:sp macro="[0]!menü">
      <xdr:nvSpPr>
        <xdr:cNvPr id="2" name="Texte 1"/>
        <xdr:cNvSpPr>
          <a:spLocks/>
        </xdr:cNvSpPr>
      </xdr:nvSpPr>
      <xdr:spPr>
        <a:xfrm>
          <a:off x="4495800" y="2809875"/>
          <a:ext cx="1066800" cy="25717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3</xdr:row>
      <xdr:rowOff>219075</xdr:rowOff>
    </xdr:from>
    <xdr:to>
      <xdr:col>10</xdr:col>
      <xdr:colOff>590550</xdr:colOff>
      <xdr:row>5</xdr:row>
      <xdr:rowOff>114300</xdr:rowOff>
    </xdr:to>
    <xdr:sp macro="[0]!Dilekce">
      <xdr:nvSpPr>
        <xdr:cNvPr id="1" name="Texte 7"/>
        <xdr:cNvSpPr>
          <a:spLocks/>
        </xdr:cNvSpPr>
      </xdr:nvSpPr>
      <xdr:spPr>
        <a:xfrm>
          <a:off x="8696325" y="790575"/>
          <a:ext cx="2114550" cy="600075"/>
        </a:xfrm>
        <a:prstGeom prst="roundRect">
          <a:avLst/>
        </a:prstGeom>
        <a:solidFill>
          <a:srgbClr val="003366"/>
        </a:solidFill>
        <a:ln w="9525" cmpd="sng">
          <a:solidFill>
            <a:srgbClr val="000000"/>
          </a:solidFill>
          <a:headEnd type="none"/>
          <a:tailEnd type="none"/>
        </a:ln>
      </xdr:spPr>
      <xdr:txBody>
        <a:bodyPr vertOverflow="clip" wrap="square" lIns="36576" tIns="32004" rIns="36576" bIns="32004" anchor="ctr"/>
        <a:p>
          <a:pPr algn="ctr">
            <a:defRPr/>
          </a:pPr>
          <a:r>
            <a:rPr lang="en-US" cap="none" sz="1600" b="1" i="0" u="none" baseline="0">
              <a:solidFill>
                <a:srgbClr val="FFFFFF"/>
              </a:solidFill>
              <a:latin typeface="Arial"/>
              <a:ea typeface="Arial"/>
              <a:cs typeface="Arial"/>
            </a:rPr>
            <a:t>Dilekçe &gt;</a:t>
          </a:r>
        </a:p>
      </xdr:txBody>
    </xdr:sp>
    <xdr:clientData fPrintsWithSheet="0"/>
  </xdr:twoCellAnchor>
  <xdr:twoCellAnchor>
    <xdr:from>
      <xdr:col>19</xdr:col>
      <xdr:colOff>190500</xdr:colOff>
      <xdr:row>3</xdr:row>
      <xdr:rowOff>28575</xdr:rowOff>
    </xdr:from>
    <xdr:to>
      <xdr:col>21</xdr:col>
      <xdr:colOff>438150</xdr:colOff>
      <xdr:row>4</xdr:row>
      <xdr:rowOff>361950</xdr:rowOff>
    </xdr:to>
    <xdr:sp macro="[0]!menü">
      <xdr:nvSpPr>
        <xdr:cNvPr id="2" name="Texte 7"/>
        <xdr:cNvSpPr>
          <a:spLocks/>
        </xdr:cNvSpPr>
      </xdr:nvSpPr>
      <xdr:spPr>
        <a:xfrm>
          <a:off x="15554325" y="600075"/>
          <a:ext cx="1466850" cy="600075"/>
        </a:xfrm>
        <a:prstGeom prst="roundRect">
          <a:avLst/>
        </a:prstGeom>
        <a:solidFill>
          <a:srgbClr val="003366"/>
        </a:solidFill>
        <a:ln w="9525" cmpd="sng">
          <a:solidFill>
            <a:srgbClr val="000000"/>
          </a:solidFill>
          <a:headEnd type="none"/>
          <a:tailEnd type="none"/>
        </a:ln>
      </xdr:spPr>
      <xdr:txBody>
        <a:bodyPr vertOverflow="clip" wrap="square" lIns="36576" tIns="32004" rIns="36576" bIns="32004" anchor="ctr"/>
        <a:p>
          <a:pPr algn="ctr">
            <a:defRPr/>
          </a:pPr>
          <a:r>
            <a:rPr lang="en-US" cap="none" sz="1600" b="1" i="0" u="none" baseline="0">
              <a:solidFill>
                <a:srgbClr val="FFFFFF"/>
              </a:solidFill>
              <a:latin typeface="Arial"/>
              <a:ea typeface="Arial"/>
              <a:cs typeface="Arial"/>
            </a:rPr>
            <a:t>MENÜ &gt;</a:t>
          </a:r>
        </a:p>
      </xdr:txBody>
    </xdr:sp>
    <xdr:clientData fPrintsWithSheet="0"/>
  </xdr:twoCellAnchor>
  <xdr:twoCellAnchor>
    <xdr:from>
      <xdr:col>19</xdr:col>
      <xdr:colOff>219075</xdr:colOff>
      <xdr:row>5</xdr:row>
      <xdr:rowOff>114300</xdr:rowOff>
    </xdr:from>
    <xdr:to>
      <xdr:col>21</xdr:col>
      <xdr:colOff>447675</xdr:colOff>
      <xdr:row>7</xdr:row>
      <xdr:rowOff>66675</xdr:rowOff>
    </xdr:to>
    <xdr:sp macro="[0]!LİSTEYEGİT">
      <xdr:nvSpPr>
        <xdr:cNvPr id="3" name="Texte 7"/>
        <xdr:cNvSpPr>
          <a:spLocks/>
        </xdr:cNvSpPr>
      </xdr:nvSpPr>
      <xdr:spPr>
        <a:xfrm>
          <a:off x="15582900" y="1390650"/>
          <a:ext cx="1447800" cy="590550"/>
        </a:xfrm>
        <a:prstGeom prst="roundRect">
          <a:avLst/>
        </a:prstGeom>
        <a:solidFill>
          <a:srgbClr val="003366"/>
        </a:solidFill>
        <a:ln w="9525" cmpd="sng">
          <a:solidFill>
            <a:srgbClr val="000000"/>
          </a:solidFill>
          <a:headEnd type="none"/>
          <a:tailEnd type="none"/>
        </a:ln>
      </xdr:spPr>
      <xdr:txBody>
        <a:bodyPr vertOverflow="clip" wrap="square" lIns="36576" tIns="32004" rIns="36576" bIns="32004" anchor="ctr"/>
        <a:p>
          <a:pPr algn="ctr">
            <a:defRPr/>
          </a:pPr>
          <a:r>
            <a:rPr lang="en-US" cap="none" sz="1600" b="1" i="0" u="none" baseline="0">
              <a:solidFill>
                <a:srgbClr val="FFFFFF"/>
              </a:solidFill>
              <a:latin typeface="Arial"/>
              <a:ea typeface="Arial"/>
              <a:cs typeface="Arial"/>
            </a:rPr>
            <a:t>KAYIT  &gt;</a:t>
          </a:r>
        </a:p>
      </xdr:txBody>
    </xdr:sp>
    <xdr:clientData fPrintsWithSheet="0"/>
  </xdr:twoCellAnchor>
  <xdr:twoCellAnchor editAs="oneCell">
    <xdr:from>
      <xdr:col>4</xdr:col>
      <xdr:colOff>438150</xdr:colOff>
      <xdr:row>3</xdr:row>
      <xdr:rowOff>209550</xdr:rowOff>
    </xdr:from>
    <xdr:to>
      <xdr:col>8</xdr:col>
      <xdr:colOff>9525</xdr:colOff>
      <xdr:row>5</xdr:row>
      <xdr:rowOff>161925</xdr:rowOff>
    </xdr:to>
    <xdr:pic>
      <xdr:nvPicPr>
        <xdr:cNvPr id="4" name="CommandButton1"/>
        <xdr:cNvPicPr preferRelativeResize="1">
          <a:picLocks noChangeAspect="1"/>
        </xdr:cNvPicPr>
      </xdr:nvPicPr>
      <xdr:blipFill>
        <a:blip r:embed="rId1"/>
        <a:stretch>
          <a:fillRect/>
        </a:stretch>
      </xdr:blipFill>
      <xdr:spPr>
        <a:xfrm>
          <a:off x="5953125" y="781050"/>
          <a:ext cx="2400300" cy="657225"/>
        </a:xfrm>
        <a:prstGeom prst="rect">
          <a:avLst/>
        </a:prstGeom>
        <a:noFill/>
        <a:ln w="1"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0</xdr:row>
      <xdr:rowOff>123825</xdr:rowOff>
    </xdr:from>
    <xdr:to>
      <xdr:col>20</xdr:col>
      <xdr:colOff>561975</xdr:colOff>
      <xdr:row>2</xdr:row>
      <xdr:rowOff>133350</xdr:rowOff>
    </xdr:to>
    <xdr:sp macro="[0]!ANAmenü">
      <xdr:nvSpPr>
        <xdr:cNvPr id="1" name="Texte 1"/>
        <xdr:cNvSpPr>
          <a:spLocks/>
        </xdr:cNvSpPr>
      </xdr:nvSpPr>
      <xdr:spPr>
        <a:xfrm>
          <a:off x="6381750" y="123825"/>
          <a:ext cx="1085850" cy="361950"/>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latin typeface="Arial"/>
              <a:ea typeface="Arial"/>
              <a:cs typeface="Arial"/>
            </a:rPr>
            <a:t>Menü</a:t>
          </a:r>
        </a:p>
      </xdr:txBody>
    </xdr:sp>
    <xdr:clientData fPrintsWithSheet="0"/>
  </xdr:twoCellAnchor>
  <xdr:twoCellAnchor>
    <xdr:from>
      <xdr:col>19</xdr:col>
      <xdr:colOff>114300</xdr:colOff>
      <xdr:row>4</xdr:row>
      <xdr:rowOff>390525</xdr:rowOff>
    </xdr:from>
    <xdr:to>
      <xdr:col>21</xdr:col>
      <xdr:colOff>123825</xdr:colOff>
      <xdr:row>5</xdr:row>
      <xdr:rowOff>295275</xdr:rowOff>
    </xdr:to>
    <xdr:sp macro="[0]!Dilekce">
      <xdr:nvSpPr>
        <xdr:cNvPr id="2" name="AutoShape 30"/>
        <xdr:cNvSpPr>
          <a:spLocks/>
        </xdr:cNvSpPr>
      </xdr:nvSpPr>
      <xdr:spPr>
        <a:xfrm>
          <a:off x="6410325" y="1171575"/>
          <a:ext cx="1228725" cy="342900"/>
        </a:xfrm>
        <a:prstGeom prst="roundRect">
          <a:avLst>
            <a:gd name="adj" fmla="val 0"/>
          </a:avLst>
        </a:prstGeom>
        <a:solidFill>
          <a:srgbClr val="FF9900"/>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Dilekçe &gt; </a:t>
          </a:r>
        </a:p>
      </xdr:txBody>
    </xdr:sp>
    <xdr:clientData/>
  </xdr:twoCellAnchor>
  <xdr:twoCellAnchor>
    <xdr:from>
      <xdr:col>19</xdr:col>
      <xdr:colOff>123825</xdr:colOff>
      <xdr:row>3</xdr:row>
      <xdr:rowOff>142875</xdr:rowOff>
    </xdr:from>
    <xdr:to>
      <xdr:col>20</xdr:col>
      <xdr:colOff>523875</xdr:colOff>
      <xdr:row>4</xdr:row>
      <xdr:rowOff>266700</xdr:rowOff>
    </xdr:to>
    <xdr:sp macro="[0]!YazdirSayfa">
      <xdr:nvSpPr>
        <xdr:cNvPr id="3" name="Texte 7"/>
        <xdr:cNvSpPr>
          <a:spLocks/>
        </xdr:cNvSpPr>
      </xdr:nvSpPr>
      <xdr:spPr>
        <a:xfrm>
          <a:off x="6419850" y="638175"/>
          <a:ext cx="1009650" cy="409575"/>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YAZDIR</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3</xdr:row>
      <xdr:rowOff>28575</xdr:rowOff>
    </xdr:from>
    <xdr:to>
      <xdr:col>26</xdr:col>
      <xdr:colOff>57150</xdr:colOff>
      <xdr:row>4</xdr:row>
      <xdr:rowOff>85725</xdr:rowOff>
    </xdr:to>
    <xdr:sp macro="[0]!menü">
      <xdr:nvSpPr>
        <xdr:cNvPr id="1" name="AutoShape 9"/>
        <xdr:cNvSpPr>
          <a:spLocks/>
        </xdr:cNvSpPr>
      </xdr:nvSpPr>
      <xdr:spPr>
        <a:xfrm>
          <a:off x="6143625" y="628650"/>
          <a:ext cx="952500" cy="257175"/>
        </a:xfrm>
        <a:prstGeom prst="roundRect">
          <a:avLst>
            <a:gd name="adj" fmla="val 0"/>
          </a:avLst>
        </a:prstGeom>
        <a:gradFill rotWithShape="1">
          <a:gsLst>
            <a:gs pos="0">
              <a:srgbClr val="FF9900"/>
            </a:gs>
            <a:gs pos="100000">
              <a:srgbClr val="764700"/>
            </a:gs>
          </a:gsLst>
          <a:lin ang="5400000" scaled="1"/>
        </a:gra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MENÜ</a:t>
          </a:r>
        </a:p>
      </xdr:txBody>
    </xdr:sp>
    <xdr:clientData fPrintsWithSheet="0"/>
  </xdr:twoCellAnchor>
  <xdr:twoCellAnchor>
    <xdr:from>
      <xdr:col>22</xdr:col>
      <xdr:colOff>133350</xdr:colOff>
      <xdr:row>5</xdr:row>
      <xdr:rowOff>76200</xdr:rowOff>
    </xdr:from>
    <xdr:to>
      <xdr:col>26</xdr:col>
      <xdr:colOff>19050</xdr:colOff>
      <xdr:row>6</xdr:row>
      <xdr:rowOff>123825</xdr:rowOff>
    </xdr:to>
    <xdr:sp macro="[0]!YazdirSayfa">
      <xdr:nvSpPr>
        <xdr:cNvPr id="2" name="AutoShape 9"/>
        <xdr:cNvSpPr>
          <a:spLocks/>
        </xdr:cNvSpPr>
      </xdr:nvSpPr>
      <xdr:spPr>
        <a:xfrm>
          <a:off x="6105525" y="1095375"/>
          <a:ext cx="952500" cy="266700"/>
        </a:xfrm>
        <a:prstGeom prst="roundRect">
          <a:avLst>
            <a:gd name="adj" fmla="val 0"/>
          </a:avLst>
        </a:prstGeom>
        <a:solidFill>
          <a:srgbClr val="00CCFF"/>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Yazdır</a:t>
          </a:r>
        </a:p>
      </xdr:txBody>
    </xdr:sp>
    <xdr:clientData fPrintsWithSheet="0"/>
  </xdr:twoCellAnchor>
  <xdr:twoCellAnchor>
    <xdr:from>
      <xdr:col>22</xdr:col>
      <xdr:colOff>190500</xdr:colOff>
      <xdr:row>7</xdr:row>
      <xdr:rowOff>200025</xdr:rowOff>
    </xdr:from>
    <xdr:to>
      <xdr:col>26</xdr:col>
      <xdr:colOff>257175</xdr:colOff>
      <xdr:row>9</xdr:row>
      <xdr:rowOff>28575</xdr:rowOff>
    </xdr:to>
    <xdr:sp macro="[0]!nakit">
      <xdr:nvSpPr>
        <xdr:cNvPr id="3" name="AutoShape 9"/>
        <xdr:cNvSpPr>
          <a:spLocks/>
        </xdr:cNvSpPr>
      </xdr:nvSpPr>
      <xdr:spPr>
        <a:xfrm>
          <a:off x="6162675" y="1657350"/>
          <a:ext cx="1133475" cy="266700"/>
        </a:xfrm>
        <a:prstGeom prst="roundRect">
          <a:avLst>
            <a:gd name="adj" fmla="val 0"/>
          </a:avLst>
        </a:prstGeom>
        <a:gradFill rotWithShape="1">
          <a:gsLst>
            <a:gs pos="0">
              <a:srgbClr val="FF9900"/>
            </a:gs>
            <a:gs pos="100000">
              <a:srgbClr val="764700"/>
            </a:gs>
          </a:gsLst>
          <a:lin ang="5400000" scaled="1"/>
        </a:gra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Ödeme Emri&gt;</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2</xdr:row>
      <xdr:rowOff>57150</xdr:rowOff>
    </xdr:from>
    <xdr:to>
      <xdr:col>22</xdr:col>
      <xdr:colOff>1162050</xdr:colOff>
      <xdr:row>4</xdr:row>
      <xdr:rowOff>28575</xdr:rowOff>
    </xdr:to>
    <xdr:sp macro="[0]!menü">
      <xdr:nvSpPr>
        <xdr:cNvPr id="1" name="Texte 7"/>
        <xdr:cNvSpPr>
          <a:spLocks/>
        </xdr:cNvSpPr>
      </xdr:nvSpPr>
      <xdr:spPr>
        <a:xfrm>
          <a:off x="8534400" y="590550"/>
          <a:ext cx="1009650" cy="41910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22</xdr:col>
      <xdr:colOff>161925</xdr:colOff>
      <xdr:row>5</xdr:row>
      <xdr:rowOff>0</xdr:rowOff>
    </xdr:from>
    <xdr:to>
      <xdr:col>22</xdr:col>
      <xdr:colOff>1181100</xdr:colOff>
      <xdr:row>6</xdr:row>
      <xdr:rowOff>209550</xdr:rowOff>
    </xdr:to>
    <xdr:sp macro="[0]!YazdirNakit">
      <xdr:nvSpPr>
        <xdr:cNvPr id="2" name="Texte 7"/>
        <xdr:cNvSpPr>
          <a:spLocks/>
        </xdr:cNvSpPr>
      </xdr:nvSpPr>
      <xdr:spPr>
        <a:xfrm>
          <a:off x="8543925" y="1171575"/>
          <a:ext cx="1019175" cy="409575"/>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YAZDIR</a:t>
          </a:r>
        </a:p>
      </xdr:txBody>
    </xdr:sp>
    <xdr:clientData fPrintsWithSheet="0"/>
  </xdr:twoCellAnchor>
  <xdr:twoCellAnchor>
    <xdr:from>
      <xdr:col>22</xdr:col>
      <xdr:colOff>161925</xdr:colOff>
      <xdr:row>8</xdr:row>
      <xdr:rowOff>47625</xdr:rowOff>
    </xdr:from>
    <xdr:to>
      <xdr:col>24</xdr:col>
      <xdr:colOff>371475</xdr:colOff>
      <xdr:row>10</xdr:row>
      <xdr:rowOff>76200</xdr:rowOff>
    </xdr:to>
    <xdr:sp macro="[0]!PERNAKİLEGİT">
      <xdr:nvSpPr>
        <xdr:cNvPr id="3" name="AutoShape 9"/>
        <xdr:cNvSpPr>
          <a:spLocks/>
        </xdr:cNvSpPr>
      </xdr:nvSpPr>
      <xdr:spPr>
        <a:xfrm>
          <a:off x="8543925" y="1895475"/>
          <a:ext cx="2095500" cy="352425"/>
        </a:xfrm>
        <a:prstGeom prst="roundRect">
          <a:avLst>
            <a:gd name="adj" fmla="val 0"/>
          </a:avLst>
        </a:prstGeom>
        <a:gradFill rotWithShape="1">
          <a:gsLst>
            <a:gs pos="0">
              <a:srgbClr val="FF9900"/>
            </a:gs>
            <a:gs pos="100000">
              <a:srgbClr val="764700"/>
            </a:gs>
          </a:gsLst>
          <a:lin ang="5400000" scaled="1"/>
        </a:gradFill>
        <a:ln w="9525" cmpd="sng">
          <a:noFill/>
        </a:ln>
      </xdr:spPr>
      <xdr:txBody>
        <a:bodyPr vertOverflow="clip" wrap="square" lIns="27432" tIns="22860" rIns="27432" bIns="0"/>
        <a:p>
          <a:pPr algn="ctr">
            <a:defRPr/>
          </a:pPr>
          <a:r>
            <a:rPr lang="en-US" cap="none" sz="1200" b="1" i="0" u="none" baseline="0">
              <a:solidFill>
                <a:srgbClr val="FFFFFF"/>
              </a:solidFill>
              <a:latin typeface="Arial"/>
              <a:ea typeface="Arial"/>
              <a:cs typeface="Arial"/>
            </a:rPr>
            <a:t>Personel Nakil Bildirimi&gt;</a:t>
          </a:r>
        </a:p>
      </xdr:txBody>
    </xdr:sp>
    <xdr:clientData fPrintsWithSheet="0"/>
  </xdr:twoCellAnchor>
  <xdr:twoCellAnchor>
    <xdr:from>
      <xdr:col>2</xdr:col>
      <xdr:colOff>57150</xdr:colOff>
      <xdr:row>21</xdr:row>
      <xdr:rowOff>114300</xdr:rowOff>
    </xdr:from>
    <xdr:to>
      <xdr:col>18</xdr:col>
      <xdr:colOff>123825</xdr:colOff>
      <xdr:row>29</xdr:row>
      <xdr:rowOff>38100</xdr:rowOff>
    </xdr:to>
    <xdr:sp>
      <xdr:nvSpPr>
        <xdr:cNvPr id="4" name="WordArt 179"/>
        <xdr:cNvSpPr>
          <a:spLocks/>
        </xdr:cNvSpPr>
      </xdr:nvSpPr>
      <xdr:spPr>
        <a:xfrm>
          <a:off x="971550" y="4200525"/>
          <a:ext cx="42957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HYS İÇİN ÖRNEKTİR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0</xdr:row>
      <xdr:rowOff>295275</xdr:rowOff>
    </xdr:from>
    <xdr:to>
      <xdr:col>14</xdr:col>
      <xdr:colOff>19050</xdr:colOff>
      <xdr:row>1</xdr:row>
      <xdr:rowOff>200025</xdr:rowOff>
    </xdr:to>
    <xdr:sp macro="[0]!menü">
      <xdr:nvSpPr>
        <xdr:cNvPr id="1" name="Texte 7"/>
        <xdr:cNvSpPr>
          <a:spLocks/>
        </xdr:cNvSpPr>
      </xdr:nvSpPr>
      <xdr:spPr>
        <a:xfrm>
          <a:off x="6724650" y="295275"/>
          <a:ext cx="1038225" cy="34290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12</xdr:col>
      <xdr:colOff>200025</xdr:colOff>
      <xdr:row>2</xdr:row>
      <xdr:rowOff>9525</xdr:rowOff>
    </xdr:from>
    <xdr:to>
      <xdr:col>14</xdr:col>
      <xdr:colOff>0</xdr:colOff>
      <xdr:row>3</xdr:row>
      <xdr:rowOff>161925</xdr:rowOff>
    </xdr:to>
    <xdr:sp macro="[0]!YazdirSayfa222">
      <xdr:nvSpPr>
        <xdr:cNvPr id="2" name="Texte 7"/>
        <xdr:cNvSpPr>
          <a:spLocks/>
        </xdr:cNvSpPr>
      </xdr:nvSpPr>
      <xdr:spPr>
        <a:xfrm>
          <a:off x="6724650" y="704850"/>
          <a:ext cx="1019175" cy="409575"/>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YAZDIR</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0</xdr:row>
      <xdr:rowOff>85725</xdr:rowOff>
    </xdr:from>
    <xdr:to>
      <xdr:col>16</xdr:col>
      <xdr:colOff>238125</xdr:colOff>
      <xdr:row>2</xdr:row>
      <xdr:rowOff>47625</xdr:rowOff>
    </xdr:to>
    <xdr:sp macro="[0]!menü">
      <xdr:nvSpPr>
        <xdr:cNvPr id="1" name="Texte 7"/>
        <xdr:cNvSpPr>
          <a:spLocks/>
        </xdr:cNvSpPr>
      </xdr:nvSpPr>
      <xdr:spPr>
        <a:xfrm>
          <a:off x="7534275" y="85725"/>
          <a:ext cx="1266825" cy="28575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16</xdr:col>
      <xdr:colOff>342900</xdr:colOff>
      <xdr:row>0</xdr:row>
      <xdr:rowOff>57150</xdr:rowOff>
    </xdr:from>
    <xdr:to>
      <xdr:col>18</xdr:col>
      <xdr:colOff>314325</xdr:colOff>
      <xdr:row>2</xdr:row>
      <xdr:rowOff>38100</xdr:rowOff>
    </xdr:to>
    <xdr:sp macro="[0]!Yazdir_Teslim">
      <xdr:nvSpPr>
        <xdr:cNvPr id="2" name="Texte 7"/>
        <xdr:cNvSpPr>
          <a:spLocks/>
        </xdr:cNvSpPr>
      </xdr:nvSpPr>
      <xdr:spPr>
        <a:xfrm>
          <a:off x="8905875" y="57150"/>
          <a:ext cx="1123950" cy="304800"/>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YAZDIR</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9</xdr:row>
      <xdr:rowOff>47625</xdr:rowOff>
    </xdr:from>
    <xdr:to>
      <xdr:col>0</xdr:col>
      <xdr:colOff>2114550</xdr:colOff>
      <xdr:row>10</xdr:row>
      <xdr:rowOff>142875</xdr:rowOff>
    </xdr:to>
    <xdr:sp macro="[0]!menü">
      <xdr:nvSpPr>
        <xdr:cNvPr id="1" name="Texte 7"/>
        <xdr:cNvSpPr>
          <a:spLocks/>
        </xdr:cNvSpPr>
      </xdr:nvSpPr>
      <xdr:spPr>
        <a:xfrm>
          <a:off x="1066800" y="1504950"/>
          <a:ext cx="1047750" cy="25717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2</xdr:row>
      <xdr:rowOff>85725</xdr:rowOff>
    </xdr:from>
    <xdr:to>
      <xdr:col>12</xdr:col>
      <xdr:colOff>104775</xdr:colOff>
      <xdr:row>3</xdr:row>
      <xdr:rowOff>161925</xdr:rowOff>
    </xdr:to>
    <xdr:sp macro="[0]!menü">
      <xdr:nvSpPr>
        <xdr:cNvPr id="1" name="Texte 7"/>
        <xdr:cNvSpPr>
          <a:spLocks/>
        </xdr:cNvSpPr>
      </xdr:nvSpPr>
      <xdr:spPr>
        <a:xfrm>
          <a:off x="7343775" y="495300"/>
          <a:ext cx="1047750" cy="23812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4733925</xdr:colOff>
      <xdr:row>6</xdr:row>
      <xdr:rowOff>228600</xdr:rowOff>
    </xdr:from>
    <xdr:to>
      <xdr:col>0</xdr:col>
      <xdr:colOff>5762625</xdr:colOff>
      <xdr:row>8</xdr:row>
      <xdr:rowOff>76200</xdr:rowOff>
    </xdr:to>
    <xdr:sp macro="[0]!menü">
      <xdr:nvSpPr>
        <xdr:cNvPr id="1" name="Texte 7"/>
        <xdr:cNvSpPr>
          <a:spLocks/>
        </xdr:cNvSpPr>
      </xdr:nvSpPr>
      <xdr:spPr>
        <a:xfrm>
          <a:off x="4733925" y="1200150"/>
          <a:ext cx="1028700" cy="26670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0</xdr:col>
      <xdr:colOff>28575</xdr:colOff>
      <xdr:row>0</xdr:row>
      <xdr:rowOff>38100</xdr:rowOff>
    </xdr:from>
    <xdr:to>
      <xdr:col>0</xdr:col>
      <xdr:colOff>5762625</xdr:colOff>
      <xdr:row>5</xdr:row>
      <xdr:rowOff>76200</xdr:rowOff>
    </xdr:to>
    <xdr:sp>
      <xdr:nvSpPr>
        <xdr:cNvPr id="2" name="Text Box 5"/>
        <xdr:cNvSpPr txBox="1">
          <a:spLocks noChangeArrowheads="1"/>
        </xdr:cNvSpPr>
      </xdr:nvSpPr>
      <xdr:spPr>
        <a:xfrm>
          <a:off x="28575" y="38100"/>
          <a:ext cx="5734050" cy="847725"/>
        </a:xfrm>
        <a:prstGeom prst="rect">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25/02/2011 tarihli ve 27857 SRG (6111 sayılı kanun ile değişik)
</a:t>
          </a:r>
          <a:r>
            <a:rPr lang="en-US" cap="none" sz="1000" b="0" i="0" u="none" baseline="0">
              <a:solidFill>
                <a:srgbClr val="000000"/>
              </a:solidFill>
              <a:latin typeface="Arial"/>
              <a:ea typeface="Arial"/>
              <a:cs typeface="Arial"/>
            </a:rPr>
            <a:t>MADDE 118- 27/6/1989 tarihli ve 375 sayılı Kanun Hükmünde Kararnamenin 1 inci maddesinin (D) bendinde yer alan “beşyüz milyon lira” ibaresi “</a:t>
          </a:r>
          <a:r>
            <a:rPr lang="en-US" cap="none" sz="1000" b="1" i="1" u="none" baseline="0">
              <a:solidFill>
                <a:srgbClr val="000000"/>
              </a:solidFill>
              <a:latin typeface="Arial"/>
              <a:ea typeface="Arial"/>
              <a:cs typeface="Arial"/>
            </a:rPr>
            <a:t>(12.105) gösterge rakamının memur aylık katsayısı ile çarpımı sonucu bulunacak</a:t>
          </a:r>
          <a:r>
            <a:rPr lang="en-US" cap="none" sz="1000" b="0" i="0" u="none" baseline="0">
              <a:solidFill>
                <a:srgbClr val="000000"/>
              </a:solidFill>
              <a:latin typeface="Arial"/>
              <a:ea typeface="Arial"/>
              <a:cs typeface="Arial"/>
            </a:rPr>
            <a:t>” şeklinde, ek 4 üncü maddesi aşağıdaki şekilde değiştirilmiş ve Kanun Hükmünde Kararnameye aşağıdaki ek madde eklenmiştir.</a:t>
          </a:r>
        </a:p>
      </xdr:txBody>
    </xdr:sp>
    <xdr:clientData/>
  </xdr:twoCellAnchor>
  <xdr:twoCellAnchor>
    <xdr:from>
      <xdr:col>0</xdr:col>
      <xdr:colOff>38100</xdr:colOff>
      <xdr:row>48</xdr:row>
      <xdr:rowOff>85725</xdr:rowOff>
    </xdr:from>
    <xdr:to>
      <xdr:col>0</xdr:col>
      <xdr:colOff>5848350</xdr:colOff>
      <xdr:row>62</xdr:row>
      <xdr:rowOff>28575</xdr:rowOff>
    </xdr:to>
    <xdr:sp>
      <xdr:nvSpPr>
        <xdr:cNvPr id="3" name="Text Box 32"/>
        <xdr:cNvSpPr txBox="1">
          <a:spLocks noChangeArrowheads="1"/>
        </xdr:cNvSpPr>
      </xdr:nvSpPr>
      <xdr:spPr>
        <a:xfrm>
          <a:off x="38100" y="10487025"/>
          <a:ext cx="5810250" cy="2209800"/>
        </a:xfrm>
        <a:prstGeom prst="rect">
          <a:avLst/>
        </a:prstGeom>
        <a:solidFill>
          <a:srgbClr val="FFFF00"/>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Yurtiçi sürekli görev yolluğu (Merkezi Yönetim Harcama Blegeleri Yönetmeliği)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Madde 23 –Yurtiçi sürekli görev yolluklarının ödenmesinde;
</a:t>
          </a:r>
          <a:r>
            <a:rPr lang="en-US" cap="none" sz="1000" b="0" i="0" u="none" baseline="0">
              <a:solidFill>
                <a:srgbClr val="000000"/>
              </a:solidFill>
              <a:latin typeface="Arial"/>
              <a:ea typeface="Arial"/>
              <a:cs typeface="Arial"/>
            </a:rPr>
            <a:t> - Atamalarda atama onayı, </a:t>
          </a:r>
          <a:r>
            <a:rPr lang="en-US" cap="none" sz="1000" b="1" i="0" u="none" baseline="0">
              <a:solidFill>
                <a:srgbClr val="FF0000"/>
              </a:solidFill>
              <a:latin typeface="Arial"/>
              <a:ea typeface="Arial"/>
              <a:cs typeface="Arial"/>
            </a:rPr>
            <a:t>diğer hallerde harcama talimatı,</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Yurtiçi / Yurtdışı Sürekli Görev Yolluğu Bildirimi (Örnek : 28),
</a:t>
          </a:r>
          <a:r>
            <a:rPr lang="en-US" cap="none" sz="1000" b="0" i="0" u="none" baseline="0">
              <a:solidFill>
                <a:srgbClr val="000000"/>
              </a:solidFill>
              <a:latin typeface="Arial"/>
              <a:ea typeface="Arial"/>
              <a:cs typeface="Arial"/>
            </a:rPr>
            <a:t>- Resmi mesafe haritasında gösterilmeyen yerler için yetkili mercilerden alınacak </a:t>
          </a:r>
          <a:r>
            <a:rPr lang="en-US" cap="none" sz="1000" b="1" i="0" u="none" baseline="0">
              <a:solidFill>
                <a:srgbClr val="FF0000"/>
              </a:solidFill>
              <a:latin typeface="Arial"/>
              <a:ea typeface="Arial"/>
              <a:cs typeface="Arial"/>
            </a:rPr>
            <a:t>onaylı mesafe cetveli,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ödeme belgesine bağlanır.
</a:t>
          </a:r>
          <a:r>
            <a:rPr lang="en-US" cap="none" sz="1000" b="0" i="0" u="none" baseline="0">
              <a:solidFill>
                <a:srgbClr val="000000"/>
              </a:solidFill>
              <a:latin typeface="Arial"/>
              <a:ea typeface="Arial"/>
              <a:cs typeface="Arial"/>
            </a:rPr>
            <a:t>Kamu görevlilerinden emekliliğini isteyen veya emekliye sevk olunanlara, haklarında toptan ödeme hükümleri uygulananlara, emekli iken yeniden hizmete alındıktan sonra cezaen olmamak üzere görevlerine son verilenlere ve terhis olunan yedek subaylara ve bunlardan görevde iken ölenlerin kanuni mirasçılarına mevzuatları gereğince verilen tazminatların ödenmesinde ise yetkili makamın onayı 
</a:t>
          </a:r>
          <a:r>
            <a:rPr lang="en-US" cap="none" sz="1000" b="0" i="0" u="none" baseline="0">
              <a:solidFill>
                <a:srgbClr val="000000"/>
              </a:solidFill>
              <a:latin typeface="Arial"/>
              <a:ea typeface="Arial"/>
              <a:cs typeface="Arial"/>
            </a:rPr>
            <a:t>//////////////////////////////////////////////////////////////////
</a:t>
          </a:r>
          <a:r>
            <a:rPr lang="en-US" cap="none" sz="1050" b="1" i="0" u="none" baseline="0">
              <a:solidFill>
                <a:srgbClr val="FF0000"/>
              </a:solidFill>
              <a:latin typeface="Arial"/>
              <a:ea typeface="Arial"/>
              <a:cs typeface="Arial"/>
            </a:rPr>
            <a:t>0-6 yaş grubu çocuklara  bilet bedeli ödenmez. Program güncellenmiştir. (Kayıt sayfası)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95250</xdr:rowOff>
    </xdr:from>
    <xdr:to>
      <xdr:col>1</xdr:col>
      <xdr:colOff>9525</xdr:colOff>
      <xdr:row>21</xdr:row>
      <xdr:rowOff>19050</xdr:rowOff>
    </xdr:to>
    <xdr:sp>
      <xdr:nvSpPr>
        <xdr:cNvPr id="1" name="Text Box 1"/>
        <xdr:cNvSpPr txBox="1">
          <a:spLocks noChangeArrowheads="1"/>
        </xdr:cNvSpPr>
      </xdr:nvSpPr>
      <xdr:spPr>
        <a:xfrm>
          <a:off x="0" y="2038350"/>
          <a:ext cx="1857375" cy="1381125"/>
        </a:xfrm>
        <a:prstGeom prst="rect">
          <a:avLst/>
        </a:prstGeom>
        <a:solidFill>
          <a:srgbClr val="FFFF00"/>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RENKLİ ALAN İÇİNDE KALMAK KAYDIYLA / SATIR EKLEMEK  YENİ BİR BELGE EKLEYEBİLİRSİNİZ. EKLENEN BU BELGE BİLGİLER SAYFASINDA AÇILIR LİSTEDEN SEÇİLİNCE ÇIKACAKTIR..</a:t>
          </a:r>
        </a:p>
      </xdr:txBody>
    </xdr:sp>
    <xdr:clientData/>
  </xdr:twoCellAnchor>
  <xdr:twoCellAnchor>
    <xdr:from>
      <xdr:col>1</xdr:col>
      <xdr:colOff>1009650</xdr:colOff>
      <xdr:row>4</xdr:row>
      <xdr:rowOff>19050</xdr:rowOff>
    </xdr:from>
    <xdr:to>
      <xdr:col>1</xdr:col>
      <xdr:colOff>1990725</xdr:colOff>
      <xdr:row>6</xdr:row>
      <xdr:rowOff>57150</xdr:rowOff>
    </xdr:to>
    <xdr:sp macro="[0]!menü">
      <xdr:nvSpPr>
        <xdr:cNvPr id="2" name="Texte 7"/>
        <xdr:cNvSpPr>
          <a:spLocks/>
        </xdr:cNvSpPr>
      </xdr:nvSpPr>
      <xdr:spPr>
        <a:xfrm>
          <a:off x="2857500" y="666750"/>
          <a:ext cx="981075" cy="36195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xdr:row>
      <xdr:rowOff>114300</xdr:rowOff>
    </xdr:from>
    <xdr:to>
      <xdr:col>7</xdr:col>
      <xdr:colOff>152400</xdr:colOff>
      <xdr:row>28</xdr:row>
      <xdr:rowOff>9525</xdr:rowOff>
    </xdr:to>
    <xdr:sp>
      <xdr:nvSpPr>
        <xdr:cNvPr id="1" name="AutoShape 15"/>
        <xdr:cNvSpPr>
          <a:spLocks/>
        </xdr:cNvSpPr>
      </xdr:nvSpPr>
      <xdr:spPr>
        <a:xfrm>
          <a:off x="2247900" y="428625"/>
          <a:ext cx="2171700" cy="4191000"/>
        </a:xfrm>
        <a:prstGeom prst="foldedCorner">
          <a:avLst>
            <a:gd name="adj" fmla="val 42162"/>
          </a:avLst>
        </a:prstGeom>
        <a:solidFill>
          <a:srgbClr val="FFC000"/>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Bu program ;
</a:t>
          </a:r>
          <a:r>
            <a:rPr lang="en-US" cap="none" sz="1050" b="1" i="0" u="none" baseline="0">
              <a:solidFill>
                <a:srgbClr val="000000"/>
              </a:solidFill>
              <a:latin typeface="Arial"/>
              <a:ea typeface="Arial"/>
              <a:cs typeface="Arial"/>
            </a:rPr>
            <a:t>1-Devlet Memurlarının nakilerinde ödenen Sürekli Görev Yolluğu, (NORMAL YOLLUK)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2-Mahkeme Kararı uyarınca yasal  gecikme  faizli olarak ödenmesi gereken sürekli görev yolluğu,
</a:t>
          </a:r>
          <a:r>
            <a:rPr lang="en-US" cap="none" sz="1050" b="1" i="0" u="none" baseline="0">
              <a:solidFill>
                <a:srgbClr val="000000"/>
              </a:solidFill>
              <a:latin typeface="Arial"/>
              <a:ea typeface="Arial"/>
              <a:cs typeface="Arial"/>
            </a:rPr>
            <a:t>(FAİZLİ YOLLUK)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3-Danıştay 5.Dairesinin 17/11/1997 tarih ve 1997/2612 sayılı kararı gereği verilecek olan sürekli görev yolluğu (YEVMİYELİ  YOLLUK)
</a:t>
          </a:r>
          <a:r>
            <a:rPr lang="en-US" cap="none" sz="1050" b="1" i="0" u="none" baseline="0">
              <a:solidFill>
                <a:srgbClr val="000000"/>
              </a:solidFill>
              <a:latin typeface="Arial"/>
              <a:ea typeface="Arial"/>
              <a:cs typeface="Arial"/>
            </a:rPr>
            <a:t>olmak üzere 4 çeşit yolluk  hesaplar.
</a:t>
          </a:r>
          <a:r>
            <a:rPr lang="en-US" cap="none" sz="1050" b="1" i="0" u="none" baseline="0">
              <a:solidFill>
                <a:srgbClr val="000000"/>
              </a:solidFill>
              <a:latin typeface="Arial"/>
              <a:ea typeface="Arial"/>
              <a:cs typeface="Arial"/>
            </a:rPr>
            <a:t>Malî yılı mevzuatına ve  6245 Sayılı Harcırah Kanunu'na ve uygundur.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Erbaa İlçe Millî Eğitim Müdürlüğü
</a:t>
          </a:r>
          <a:r>
            <a:rPr lang="en-US" cap="none" sz="1050" b="1" i="0" u="none" baseline="0">
              <a:solidFill>
                <a:srgbClr val="000000"/>
              </a:solidFill>
              <a:latin typeface="Arial"/>
              <a:ea typeface="Arial"/>
              <a:cs typeface="Arial"/>
            </a:rPr>
            <a:t>       Mali İşler Birimi hediyesidir. 
</a:t>
          </a:r>
          <a:r>
            <a:rPr lang="en-US" cap="none" sz="1050" b="1" i="0" u="none" baseline="0">
              <a:solidFill>
                <a:srgbClr val="000000"/>
              </a:solidFill>
              <a:latin typeface="Arial"/>
              <a:ea typeface="Arial"/>
              <a:cs typeface="Arial"/>
            </a:rPr>
            <a:t>                Para ile satılmaz</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xdr:txBody>
    </xdr:sp>
    <xdr:clientData/>
  </xdr:twoCellAnchor>
  <xdr:twoCellAnchor>
    <xdr:from>
      <xdr:col>0</xdr:col>
      <xdr:colOff>304800</xdr:colOff>
      <xdr:row>0</xdr:row>
      <xdr:rowOff>85725</xdr:rowOff>
    </xdr:from>
    <xdr:to>
      <xdr:col>10</xdr:col>
      <xdr:colOff>295275</xdr:colOff>
      <xdr:row>2</xdr:row>
      <xdr:rowOff>0</xdr:rowOff>
    </xdr:to>
    <xdr:sp>
      <xdr:nvSpPr>
        <xdr:cNvPr id="2" name="AutoShape 16"/>
        <xdr:cNvSpPr>
          <a:spLocks/>
        </xdr:cNvSpPr>
      </xdr:nvSpPr>
      <xdr:spPr>
        <a:xfrm>
          <a:off x="304800" y="85725"/>
          <a:ext cx="6086475" cy="228600"/>
        </a:xfrm>
        <a:prstGeom prst="flowChartAlternateProcess">
          <a:avLst/>
        </a:prstGeom>
        <a:gradFill rotWithShape="1">
          <a:gsLst>
            <a:gs pos="0">
              <a:srgbClr val="FFF200"/>
            </a:gs>
            <a:gs pos="45000">
              <a:srgbClr val="FF7A00"/>
            </a:gs>
            <a:gs pos="70000">
              <a:srgbClr val="FF0300"/>
            </a:gs>
            <a:gs pos="100000">
              <a:srgbClr val="4D0808"/>
            </a:gs>
          </a:gsLst>
          <a:lin ang="0" scaled="1"/>
        </a:gradFill>
        <a:ln w="9525" cmpd="sng">
          <a:noFill/>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   SÜREKLİ GÖREV YOLLUĞU HESAPLAMA PROGRAMI</a:t>
          </a:r>
        </a:p>
      </xdr:txBody>
    </xdr:sp>
    <xdr:clientData/>
  </xdr:twoCellAnchor>
  <xdr:twoCellAnchor>
    <xdr:from>
      <xdr:col>0</xdr:col>
      <xdr:colOff>295275</xdr:colOff>
      <xdr:row>8</xdr:row>
      <xdr:rowOff>28575</xdr:rowOff>
    </xdr:from>
    <xdr:to>
      <xdr:col>3</xdr:col>
      <xdr:colOff>257175</xdr:colOff>
      <xdr:row>10</xdr:row>
      <xdr:rowOff>28575</xdr:rowOff>
    </xdr:to>
    <xdr:sp macro="[0]!GÜNDELİK">
      <xdr:nvSpPr>
        <xdr:cNvPr id="3" name="AutoShape 10"/>
        <xdr:cNvSpPr>
          <a:spLocks/>
        </xdr:cNvSpPr>
      </xdr:nvSpPr>
      <xdr:spPr>
        <a:xfrm>
          <a:off x="295275" y="1343025"/>
          <a:ext cx="1790700" cy="333375"/>
        </a:xfrm>
        <a:prstGeom prst="roundRect">
          <a:avLst>
            <a:gd name="adj" fmla="val 0"/>
          </a:avLst>
        </a:prstGeom>
        <a:gradFill rotWithShape="1">
          <a:gsLst>
            <a:gs pos="0">
              <a:srgbClr val="FF9900"/>
            </a:gs>
            <a:gs pos="100000">
              <a:srgbClr val="CCFFCC"/>
            </a:gs>
          </a:gsLst>
          <a:lin ang="5400000" scaled="1"/>
        </a:gradFill>
        <a:ln w="9525" cmpd="sng">
          <a:noFill/>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Gündelikler</a:t>
          </a:r>
        </a:p>
      </xdr:txBody>
    </xdr:sp>
    <xdr:clientData/>
  </xdr:twoCellAnchor>
  <xdr:twoCellAnchor>
    <xdr:from>
      <xdr:col>0</xdr:col>
      <xdr:colOff>295275</xdr:colOff>
      <xdr:row>5</xdr:row>
      <xdr:rowOff>47625</xdr:rowOff>
    </xdr:from>
    <xdr:to>
      <xdr:col>3</xdr:col>
      <xdr:colOff>257175</xdr:colOff>
      <xdr:row>7</xdr:row>
      <xdr:rowOff>95250</xdr:rowOff>
    </xdr:to>
    <xdr:sp macro="[0]!Module6.ANAKOD">
      <xdr:nvSpPr>
        <xdr:cNvPr id="4" name="AutoShape 13"/>
        <xdr:cNvSpPr>
          <a:spLocks/>
        </xdr:cNvSpPr>
      </xdr:nvSpPr>
      <xdr:spPr>
        <a:xfrm>
          <a:off x="295275" y="857250"/>
          <a:ext cx="1790700" cy="381000"/>
        </a:xfrm>
        <a:prstGeom prst="roundRect">
          <a:avLst>
            <a:gd name="adj" fmla="val 0"/>
          </a:avLst>
        </a:prstGeom>
        <a:gradFill rotWithShape="1">
          <a:gsLst>
            <a:gs pos="0">
              <a:srgbClr val="FF9900"/>
            </a:gs>
            <a:gs pos="100000">
              <a:srgbClr val="CCFFCC"/>
            </a:gs>
          </a:gsLst>
          <a:lin ang="5400000" scaled="1"/>
        </a:gradFill>
        <a:ln w="9525" cmpd="sng">
          <a:noFill/>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Analitik Kodlar</a:t>
          </a:r>
        </a:p>
      </xdr:txBody>
    </xdr:sp>
    <xdr:clientData/>
  </xdr:twoCellAnchor>
  <xdr:twoCellAnchor>
    <xdr:from>
      <xdr:col>0</xdr:col>
      <xdr:colOff>295275</xdr:colOff>
      <xdr:row>2</xdr:row>
      <xdr:rowOff>104775</xdr:rowOff>
    </xdr:from>
    <xdr:to>
      <xdr:col>3</xdr:col>
      <xdr:colOff>257175</xdr:colOff>
      <xdr:row>4</xdr:row>
      <xdr:rowOff>142875</xdr:rowOff>
    </xdr:to>
    <xdr:sp macro="[0]!bilgiler">
      <xdr:nvSpPr>
        <xdr:cNvPr id="5" name="AutoShape 4"/>
        <xdr:cNvSpPr>
          <a:spLocks/>
        </xdr:cNvSpPr>
      </xdr:nvSpPr>
      <xdr:spPr>
        <a:xfrm>
          <a:off x="295275" y="419100"/>
          <a:ext cx="1790700" cy="361950"/>
        </a:xfrm>
        <a:prstGeom prst="roundRect">
          <a:avLst>
            <a:gd name="adj" fmla="val 0"/>
          </a:avLst>
        </a:prstGeom>
        <a:gradFill rotWithShape="1">
          <a:gsLst>
            <a:gs pos="0">
              <a:srgbClr val="FF9900"/>
            </a:gs>
            <a:gs pos="100000">
              <a:srgbClr val="CCFFCC"/>
            </a:gs>
          </a:gsLst>
          <a:lin ang="5400000" scaled="1"/>
        </a:gradFill>
        <a:ln w="9525" cmpd="sng">
          <a:noFill/>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Bilgi Girişi</a:t>
          </a:r>
        </a:p>
      </xdr:txBody>
    </xdr:sp>
    <xdr:clientData/>
  </xdr:twoCellAnchor>
  <xdr:twoCellAnchor>
    <xdr:from>
      <xdr:col>0</xdr:col>
      <xdr:colOff>352425</xdr:colOff>
      <xdr:row>2</xdr:row>
      <xdr:rowOff>142875</xdr:rowOff>
    </xdr:from>
    <xdr:to>
      <xdr:col>0</xdr:col>
      <xdr:colOff>561975</xdr:colOff>
      <xdr:row>4</xdr:row>
      <xdr:rowOff>28575</xdr:rowOff>
    </xdr:to>
    <xdr:pic>
      <xdr:nvPicPr>
        <xdr:cNvPr id="6" name="Picture 18" descr="DosyaAç"/>
        <xdr:cNvPicPr preferRelativeResize="1">
          <a:picLocks noChangeAspect="1"/>
        </xdr:cNvPicPr>
      </xdr:nvPicPr>
      <xdr:blipFill>
        <a:blip r:embed="rId1"/>
        <a:stretch>
          <a:fillRect/>
        </a:stretch>
      </xdr:blipFill>
      <xdr:spPr>
        <a:xfrm>
          <a:off x="352425" y="457200"/>
          <a:ext cx="209550" cy="209550"/>
        </a:xfrm>
        <a:prstGeom prst="rect">
          <a:avLst/>
        </a:prstGeom>
        <a:noFill/>
        <a:ln w="9525" cmpd="sng">
          <a:noFill/>
        </a:ln>
      </xdr:spPr>
    </xdr:pic>
    <xdr:clientData/>
  </xdr:twoCellAnchor>
  <xdr:twoCellAnchor>
    <xdr:from>
      <xdr:col>0</xdr:col>
      <xdr:colOff>304800</xdr:colOff>
      <xdr:row>10</xdr:row>
      <xdr:rowOff>114300</xdr:rowOff>
    </xdr:from>
    <xdr:to>
      <xdr:col>3</xdr:col>
      <xdr:colOff>266700</xdr:colOff>
      <xdr:row>12</xdr:row>
      <xdr:rowOff>142875</xdr:rowOff>
    </xdr:to>
    <xdr:sp macro="[0]!EKGÖS">
      <xdr:nvSpPr>
        <xdr:cNvPr id="7" name="AutoShape 22"/>
        <xdr:cNvSpPr>
          <a:spLocks/>
        </xdr:cNvSpPr>
      </xdr:nvSpPr>
      <xdr:spPr>
        <a:xfrm>
          <a:off x="304800" y="1762125"/>
          <a:ext cx="1790700" cy="352425"/>
        </a:xfrm>
        <a:prstGeom prst="roundRect">
          <a:avLst>
            <a:gd name="adj" fmla="val 0"/>
          </a:avLst>
        </a:prstGeom>
        <a:gradFill rotWithShape="1">
          <a:gsLst>
            <a:gs pos="0">
              <a:srgbClr val="FF9900"/>
            </a:gs>
            <a:gs pos="100000">
              <a:srgbClr val="CCFFCC"/>
            </a:gs>
          </a:gsLst>
          <a:lin ang="5400000" scaled="1"/>
        </a:gradFill>
        <a:ln w="9525" cmpd="sng">
          <a:noFill/>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Ek Gösterge Tablosu</a:t>
          </a:r>
        </a:p>
      </xdr:txBody>
    </xdr:sp>
    <xdr:clientData/>
  </xdr:twoCellAnchor>
  <xdr:twoCellAnchor>
    <xdr:from>
      <xdr:col>7</xdr:col>
      <xdr:colOff>333375</xdr:colOff>
      <xdr:row>2</xdr:row>
      <xdr:rowOff>133350</xdr:rowOff>
    </xdr:from>
    <xdr:to>
      <xdr:col>10</xdr:col>
      <xdr:colOff>285750</xdr:colOff>
      <xdr:row>4</xdr:row>
      <xdr:rowOff>152400</xdr:rowOff>
    </xdr:to>
    <xdr:sp macro="[0]!yetkiyok">
      <xdr:nvSpPr>
        <xdr:cNvPr id="8" name="AutoShape 7"/>
        <xdr:cNvSpPr>
          <a:spLocks/>
        </xdr:cNvSpPr>
      </xdr:nvSpPr>
      <xdr:spPr>
        <a:xfrm>
          <a:off x="4600575" y="447675"/>
          <a:ext cx="1781175" cy="342900"/>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Bordro</a:t>
          </a:r>
        </a:p>
      </xdr:txBody>
    </xdr:sp>
    <xdr:clientData/>
  </xdr:twoCellAnchor>
  <xdr:twoCellAnchor>
    <xdr:from>
      <xdr:col>7</xdr:col>
      <xdr:colOff>333375</xdr:colOff>
      <xdr:row>5</xdr:row>
      <xdr:rowOff>76200</xdr:rowOff>
    </xdr:from>
    <xdr:to>
      <xdr:col>10</xdr:col>
      <xdr:colOff>285750</xdr:colOff>
      <xdr:row>7</xdr:row>
      <xdr:rowOff>114300</xdr:rowOff>
    </xdr:to>
    <xdr:sp macro="[0]!yetkiyok">
      <xdr:nvSpPr>
        <xdr:cNvPr id="9" name="AutoShape 6"/>
        <xdr:cNvSpPr>
          <a:spLocks/>
        </xdr:cNvSpPr>
      </xdr:nvSpPr>
      <xdr:spPr>
        <a:xfrm>
          <a:off x="4600575" y="885825"/>
          <a:ext cx="1781175" cy="371475"/>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Ödeme Emri Belgesi</a:t>
          </a:r>
        </a:p>
      </xdr:txBody>
    </xdr:sp>
    <xdr:clientData/>
  </xdr:twoCellAnchor>
  <xdr:twoCellAnchor>
    <xdr:from>
      <xdr:col>7</xdr:col>
      <xdr:colOff>333375</xdr:colOff>
      <xdr:row>8</xdr:row>
      <xdr:rowOff>28575</xdr:rowOff>
    </xdr:from>
    <xdr:to>
      <xdr:col>10</xdr:col>
      <xdr:colOff>285750</xdr:colOff>
      <xdr:row>10</xdr:row>
      <xdr:rowOff>38100</xdr:rowOff>
    </xdr:to>
    <xdr:sp macro="[0]!yetkiyok">
      <xdr:nvSpPr>
        <xdr:cNvPr id="10" name="AutoShape 41"/>
        <xdr:cNvSpPr>
          <a:spLocks/>
        </xdr:cNvSpPr>
      </xdr:nvSpPr>
      <xdr:spPr>
        <a:xfrm>
          <a:off x="4600575" y="1343025"/>
          <a:ext cx="1781175" cy="342900"/>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Personel Nakil Bildirimi</a:t>
          </a:r>
        </a:p>
      </xdr:txBody>
    </xdr:sp>
    <xdr:clientData/>
  </xdr:twoCellAnchor>
  <xdr:twoCellAnchor editAs="oneCell">
    <xdr:from>
      <xdr:col>1</xdr:col>
      <xdr:colOff>361950</xdr:colOff>
      <xdr:row>15</xdr:row>
      <xdr:rowOff>142875</xdr:rowOff>
    </xdr:from>
    <xdr:to>
      <xdr:col>2</xdr:col>
      <xdr:colOff>361950</xdr:colOff>
      <xdr:row>19</xdr:row>
      <xdr:rowOff>66675</xdr:rowOff>
    </xdr:to>
    <xdr:pic>
      <xdr:nvPicPr>
        <xdr:cNvPr id="11" name="Picture 42" descr="LOGOMEB"/>
        <xdr:cNvPicPr preferRelativeResize="1">
          <a:picLocks noChangeAspect="1"/>
        </xdr:cNvPicPr>
      </xdr:nvPicPr>
      <xdr:blipFill>
        <a:blip r:embed="rId2">
          <a:clrChange>
            <a:clrFrom>
              <a:srgbClr val="FFFFFB"/>
            </a:clrFrom>
            <a:clrTo>
              <a:srgbClr val="FFFFFB">
                <a:alpha val="0"/>
              </a:srgbClr>
            </a:clrTo>
          </a:clrChange>
        </a:blip>
        <a:stretch>
          <a:fillRect/>
        </a:stretch>
      </xdr:blipFill>
      <xdr:spPr>
        <a:xfrm>
          <a:off x="971550" y="2600325"/>
          <a:ext cx="609600" cy="590550"/>
        </a:xfrm>
        <a:prstGeom prst="rect">
          <a:avLst/>
        </a:prstGeom>
        <a:noFill/>
        <a:ln w="9525" cmpd="sng">
          <a:noFill/>
        </a:ln>
      </xdr:spPr>
    </xdr:pic>
    <xdr:clientData fLocksWithSheet="0"/>
  </xdr:twoCellAnchor>
  <xdr:twoCellAnchor>
    <xdr:from>
      <xdr:col>0</xdr:col>
      <xdr:colOff>333375</xdr:colOff>
      <xdr:row>13</xdr:row>
      <xdr:rowOff>85725</xdr:rowOff>
    </xdr:from>
    <xdr:to>
      <xdr:col>3</xdr:col>
      <xdr:colOff>276225</xdr:colOff>
      <xdr:row>15</xdr:row>
      <xdr:rowOff>114300</xdr:rowOff>
    </xdr:to>
    <xdr:sp macro="[0]!ekler">
      <xdr:nvSpPr>
        <xdr:cNvPr id="12" name="AutoShape 22"/>
        <xdr:cNvSpPr>
          <a:spLocks/>
        </xdr:cNvSpPr>
      </xdr:nvSpPr>
      <xdr:spPr>
        <a:xfrm>
          <a:off x="333375" y="2219325"/>
          <a:ext cx="1771650" cy="352425"/>
        </a:xfrm>
        <a:prstGeom prst="roundRect">
          <a:avLst>
            <a:gd name="adj" fmla="val 0"/>
          </a:avLst>
        </a:prstGeom>
        <a:gradFill rotWithShape="1">
          <a:gsLst>
            <a:gs pos="0">
              <a:srgbClr val="FF9900"/>
            </a:gs>
            <a:gs pos="100000">
              <a:srgbClr val="CCFFCC"/>
            </a:gs>
          </a:gsLst>
          <a:lin ang="5400000" scaled="1"/>
        </a:gradFill>
        <a:ln w="9525" cmpd="sng">
          <a:noFill/>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Ekler</a:t>
          </a:r>
        </a:p>
      </xdr:txBody>
    </xdr:sp>
    <xdr:clientData/>
  </xdr:twoCellAnchor>
  <xdr:twoCellAnchor>
    <xdr:from>
      <xdr:col>7</xdr:col>
      <xdr:colOff>333375</xdr:colOff>
      <xdr:row>10</xdr:row>
      <xdr:rowOff>104775</xdr:rowOff>
    </xdr:from>
    <xdr:to>
      <xdr:col>10</xdr:col>
      <xdr:colOff>295275</xdr:colOff>
      <xdr:row>12</xdr:row>
      <xdr:rowOff>152400</xdr:rowOff>
    </xdr:to>
    <xdr:sp macro="[0]!Dilekce">
      <xdr:nvSpPr>
        <xdr:cNvPr id="13" name="AutoShape 9"/>
        <xdr:cNvSpPr>
          <a:spLocks/>
        </xdr:cNvSpPr>
      </xdr:nvSpPr>
      <xdr:spPr>
        <a:xfrm>
          <a:off x="4600575" y="1752600"/>
          <a:ext cx="1790700" cy="371475"/>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Malî Alacak Dilekçesi</a:t>
          </a:r>
        </a:p>
      </xdr:txBody>
    </xdr:sp>
    <xdr:clientData/>
  </xdr:twoCellAnchor>
  <xdr:twoCellAnchor>
    <xdr:from>
      <xdr:col>0</xdr:col>
      <xdr:colOff>333375</xdr:colOff>
      <xdr:row>0</xdr:row>
      <xdr:rowOff>38100</xdr:rowOff>
    </xdr:from>
    <xdr:to>
      <xdr:col>10</xdr:col>
      <xdr:colOff>323850</xdr:colOff>
      <xdr:row>2</xdr:row>
      <xdr:rowOff>57150</xdr:rowOff>
    </xdr:to>
    <xdr:sp>
      <xdr:nvSpPr>
        <xdr:cNvPr id="14" name="AutoShape 16"/>
        <xdr:cNvSpPr>
          <a:spLocks/>
        </xdr:cNvSpPr>
      </xdr:nvSpPr>
      <xdr:spPr>
        <a:xfrm>
          <a:off x="333375" y="38100"/>
          <a:ext cx="6086475" cy="333375"/>
        </a:xfrm>
        <a:prstGeom prst="flowChartAlternateProcess">
          <a:avLst/>
        </a:prstGeom>
        <a:solidFill>
          <a:srgbClr val="FFC000"/>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   SÜREKLİ GÖREV YOLLUĞU HESAPLAMA PROGRAMI</a:t>
          </a:r>
        </a:p>
      </xdr:txBody>
    </xdr:sp>
    <xdr:clientData/>
  </xdr:twoCellAnchor>
  <xdr:twoCellAnchor>
    <xdr:from>
      <xdr:col>0</xdr:col>
      <xdr:colOff>361950</xdr:colOff>
      <xdr:row>25</xdr:row>
      <xdr:rowOff>9525</xdr:rowOff>
    </xdr:from>
    <xdr:to>
      <xdr:col>3</xdr:col>
      <xdr:colOff>323850</xdr:colOff>
      <xdr:row>27</xdr:row>
      <xdr:rowOff>47625</xdr:rowOff>
    </xdr:to>
    <xdr:sp macro="[0]!AUTO_CLOSE">
      <xdr:nvSpPr>
        <xdr:cNvPr id="15" name="AutoShape 8"/>
        <xdr:cNvSpPr>
          <a:spLocks/>
        </xdr:cNvSpPr>
      </xdr:nvSpPr>
      <xdr:spPr>
        <a:xfrm>
          <a:off x="361950" y="4124325"/>
          <a:ext cx="1790700" cy="361950"/>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Programı Kapat</a:t>
          </a:r>
        </a:p>
      </xdr:txBody>
    </xdr:sp>
    <xdr:clientData/>
  </xdr:twoCellAnchor>
  <xdr:twoCellAnchor>
    <xdr:from>
      <xdr:col>0</xdr:col>
      <xdr:colOff>323850</xdr:colOff>
      <xdr:row>8</xdr:row>
      <xdr:rowOff>28575</xdr:rowOff>
    </xdr:from>
    <xdr:to>
      <xdr:col>3</xdr:col>
      <xdr:colOff>276225</xdr:colOff>
      <xdr:row>10</xdr:row>
      <xdr:rowOff>28575</xdr:rowOff>
    </xdr:to>
    <xdr:sp macro="[0]!GÜNDELİK">
      <xdr:nvSpPr>
        <xdr:cNvPr id="16" name="AutoShape 10"/>
        <xdr:cNvSpPr>
          <a:spLocks/>
        </xdr:cNvSpPr>
      </xdr:nvSpPr>
      <xdr:spPr>
        <a:xfrm>
          <a:off x="323850" y="1343025"/>
          <a:ext cx="1781175" cy="333375"/>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Gündelikler</a:t>
          </a:r>
        </a:p>
      </xdr:txBody>
    </xdr:sp>
    <xdr:clientData/>
  </xdr:twoCellAnchor>
  <xdr:twoCellAnchor>
    <xdr:from>
      <xdr:col>0</xdr:col>
      <xdr:colOff>381000</xdr:colOff>
      <xdr:row>22</xdr:row>
      <xdr:rowOff>66675</xdr:rowOff>
    </xdr:from>
    <xdr:to>
      <xdr:col>3</xdr:col>
      <xdr:colOff>342900</xdr:colOff>
      <xdr:row>24</xdr:row>
      <xdr:rowOff>95250</xdr:rowOff>
    </xdr:to>
    <xdr:sp macro="[0]!formac">
      <xdr:nvSpPr>
        <xdr:cNvPr id="17" name="AutoShape 11"/>
        <xdr:cNvSpPr>
          <a:spLocks/>
        </xdr:cNvSpPr>
      </xdr:nvSpPr>
      <xdr:spPr>
        <a:xfrm>
          <a:off x="381000" y="3676650"/>
          <a:ext cx="1790700" cy="361950"/>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Programın Kullanımı</a:t>
          </a:r>
        </a:p>
      </xdr:txBody>
    </xdr:sp>
    <xdr:clientData/>
  </xdr:twoCellAnchor>
  <xdr:twoCellAnchor>
    <xdr:from>
      <xdr:col>0</xdr:col>
      <xdr:colOff>381000</xdr:colOff>
      <xdr:row>19</xdr:row>
      <xdr:rowOff>142875</xdr:rowOff>
    </xdr:from>
    <xdr:to>
      <xdr:col>3</xdr:col>
      <xdr:colOff>342900</xdr:colOff>
      <xdr:row>21</xdr:row>
      <xdr:rowOff>142875</xdr:rowOff>
    </xdr:to>
    <xdr:sp macro="[0]!ydayanak">
      <xdr:nvSpPr>
        <xdr:cNvPr id="18" name="AutoShape 12"/>
        <xdr:cNvSpPr>
          <a:spLocks/>
        </xdr:cNvSpPr>
      </xdr:nvSpPr>
      <xdr:spPr>
        <a:xfrm>
          <a:off x="381000" y="3267075"/>
          <a:ext cx="1790700" cy="323850"/>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Yasal Dayanak</a:t>
          </a:r>
        </a:p>
      </xdr:txBody>
    </xdr:sp>
    <xdr:clientData/>
  </xdr:twoCellAnchor>
  <xdr:twoCellAnchor>
    <xdr:from>
      <xdr:col>0</xdr:col>
      <xdr:colOff>323850</xdr:colOff>
      <xdr:row>5</xdr:row>
      <xdr:rowOff>47625</xdr:rowOff>
    </xdr:from>
    <xdr:to>
      <xdr:col>3</xdr:col>
      <xdr:colOff>276225</xdr:colOff>
      <xdr:row>7</xdr:row>
      <xdr:rowOff>95250</xdr:rowOff>
    </xdr:to>
    <xdr:sp macro="[0]!Module6.ANAKOD">
      <xdr:nvSpPr>
        <xdr:cNvPr id="19" name="AutoShape 13"/>
        <xdr:cNvSpPr>
          <a:spLocks/>
        </xdr:cNvSpPr>
      </xdr:nvSpPr>
      <xdr:spPr>
        <a:xfrm>
          <a:off x="323850" y="857250"/>
          <a:ext cx="1781175" cy="381000"/>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Analitik Kodlar</a:t>
          </a:r>
        </a:p>
      </xdr:txBody>
    </xdr:sp>
    <xdr:clientData/>
  </xdr:twoCellAnchor>
  <xdr:twoCellAnchor>
    <xdr:from>
      <xdr:col>0</xdr:col>
      <xdr:colOff>323850</xdr:colOff>
      <xdr:row>2</xdr:row>
      <xdr:rowOff>104775</xdr:rowOff>
    </xdr:from>
    <xdr:to>
      <xdr:col>3</xdr:col>
      <xdr:colOff>276225</xdr:colOff>
      <xdr:row>4</xdr:row>
      <xdr:rowOff>142875</xdr:rowOff>
    </xdr:to>
    <xdr:sp macro="[0]!bilgiler">
      <xdr:nvSpPr>
        <xdr:cNvPr id="20" name="AutoShape 4"/>
        <xdr:cNvSpPr>
          <a:spLocks/>
        </xdr:cNvSpPr>
      </xdr:nvSpPr>
      <xdr:spPr>
        <a:xfrm>
          <a:off x="323850" y="419100"/>
          <a:ext cx="1781175" cy="361950"/>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Bilgi Girişi</a:t>
          </a:r>
        </a:p>
      </xdr:txBody>
    </xdr:sp>
    <xdr:clientData/>
  </xdr:twoCellAnchor>
  <xdr:twoCellAnchor>
    <xdr:from>
      <xdr:col>0</xdr:col>
      <xdr:colOff>333375</xdr:colOff>
      <xdr:row>10</xdr:row>
      <xdr:rowOff>114300</xdr:rowOff>
    </xdr:from>
    <xdr:to>
      <xdr:col>3</xdr:col>
      <xdr:colOff>304800</xdr:colOff>
      <xdr:row>12</xdr:row>
      <xdr:rowOff>142875</xdr:rowOff>
    </xdr:to>
    <xdr:sp macro="[0]!EKGÖS">
      <xdr:nvSpPr>
        <xdr:cNvPr id="21" name="AutoShape 22"/>
        <xdr:cNvSpPr>
          <a:spLocks/>
        </xdr:cNvSpPr>
      </xdr:nvSpPr>
      <xdr:spPr>
        <a:xfrm>
          <a:off x="333375" y="1762125"/>
          <a:ext cx="1800225" cy="352425"/>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Ek Gösterge Tablosu</a:t>
          </a:r>
        </a:p>
      </xdr:txBody>
    </xdr:sp>
    <xdr:clientData/>
  </xdr:twoCellAnchor>
  <xdr:twoCellAnchor>
    <xdr:from>
      <xdr:col>0</xdr:col>
      <xdr:colOff>352425</xdr:colOff>
      <xdr:row>13</xdr:row>
      <xdr:rowOff>85725</xdr:rowOff>
    </xdr:from>
    <xdr:to>
      <xdr:col>3</xdr:col>
      <xdr:colOff>314325</xdr:colOff>
      <xdr:row>15</xdr:row>
      <xdr:rowOff>114300</xdr:rowOff>
    </xdr:to>
    <xdr:sp macro="[0]!ekler">
      <xdr:nvSpPr>
        <xdr:cNvPr id="22" name="AutoShape 22"/>
        <xdr:cNvSpPr>
          <a:spLocks/>
        </xdr:cNvSpPr>
      </xdr:nvSpPr>
      <xdr:spPr>
        <a:xfrm>
          <a:off x="352425" y="2219325"/>
          <a:ext cx="1790700" cy="352425"/>
        </a:xfrm>
        <a:prstGeom prst="roundRect">
          <a:avLst>
            <a:gd name="adj" fmla="val 0"/>
          </a:avLst>
        </a:prstGeom>
        <a:solidFill>
          <a:srgbClr val="FFC00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Ekler</a:t>
          </a:r>
        </a:p>
      </xdr:txBody>
    </xdr:sp>
    <xdr:clientData/>
  </xdr:twoCellAnchor>
  <xdr:twoCellAnchor editAs="oneCell">
    <xdr:from>
      <xdr:col>7</xdr:col>
      <xdr:colOff>285750</xdr:colOff>
      <xdr:row>14</xdr:row>
      <xdr:rowOff>19050</xdr:rowOff>
    </xdr:from>
    <xdr:to>
      <xdr:col>10</xdr:col>
      <xdr:colOff>371475</xdr:colOff>
      <xdr:row>25</xdr:row>
      <xdr:rowOff>19050</xdr:rowOff>
    </xdr:to>
    <xdr:pic>
      <xdr:nvPicPr>
        <xdr:cNvPr id="23" name="Resim 1"/>
        <xdr:cNvPicPr preferRelativeResize="1">
          <a:picLocks noChangeAspect="1"/>
        </xdr:cNvPicPr>
      </xdr:nvPicPr>
      <xdr:blipFill>
        <a:blip r:embed="rId3"/>
        <a:stretch>
          <a:fillRect/>
        </a:stretch>
      </xdr:blipFill>
      <xdr:spPr>
        <a:xfrm>
          <a:off x="4552950" y="2314575"/>
          <a:ext cx="1914525" cy="1819275"/>
        </a:xfrm>
        <a:prstGeom prst="rect">
          <a:avLst/>
        </a:prstGeom>
        <a:noFill/>
        <a:ln w="9525" cmpd="sng">
          <a:noFill/>
        </a:ln>
      </xdr:spPr>
    </xdr:pic>
    <xdr:clientData/>
  </xdr:twoCellAnchor>
  <xdr:twoCellAnchor>
    <xdr:from>
      <xdr:col>0</xdr:col>
      <xdr:colOff>381000</xdr:colOff>
      <xdr:row>29</xdr:row>
      <xdr:rowOff>152400</xdr:rowOff>
    </xdr:from>
    <xdr:to>
      <xdr:col>10</xdr:col>
      <xdr:colOff>428625</xdr:colOff>
      <xdr:row>34</xdr:row>
      <xdr:rowOff>114300</xdr:rowOff>
    </xdr:to>
    <xdr:sp>
      <xdr:nvSpPr>
        <xdr:cNvPr id="24" name="Metin kutusu 30"/>
        <xdr:cNvSpPr txBox="1">
          <a:spLocks noChangeArrowheads="1"/>
        </xdr:cNvSpPr>
      </xdr:nvSpPr>
      <xdr:spPr>
        <a:xfrm>
          <a:off x="381000" y="4933950"/>
          <a:ext cx="6143625" cy="771525"/>
        </a:xfrm>
        <a:prstGeom prst="rect">
          <a:avLst/>
        </a:prstGeom>
        <a:solidFill>
          <a:srgbClr val="FFC000"/>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dosyası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*Bildirimde bulunarak tüm makroları devre dışı bırak seçeneğini seçiniz. Kaydedip çıkınız.</a:t>
          </a:r>
          <a:r>
            <a:rPr lang="en-US" cap="none" sz="1100" b="0" i="0" u="none" baseline="0">
              <a:solidFill>
                <a:srgbClr val="000000"/>
              </a:solidFill>
              <a:latin typeface="Calibri"/>
              <a:ea typeface="Calibri"/>
              <a:cs typeface="Calibri"/>
            </a:rPr>
            <a:t> Açılışta Makroları etkinleştir' i seçiniz.</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15</xdr:row>
      <xdr:rowOff>123825</xdr:rowOff>
    </xdr:from>
    <xdr:to>
      <xdr:col>12</xdr:col>
      <xdr:colOff>1409700</xdr:colOff>
      <xdr:row>17</xdr:row>
      <xdr:rowOff>0</xdr:rowOff>
    </xdr:to>
    <xdr:sp macro="[0]!menü">
      <xdr:nvSpPr>
        <xdr:cNvPr id="1" name="Texte 7"/>
        <xdr:cNvSpPr>
          <a:spLocks/>
        </xdr:cNvSpPr>
      </xdr:nvSpPr>
      <xdr:spPr>
        <a:xfrm>
          <a:off x="9525000" y="2905125"/>
          <a:ext cx="1000125" cy="37147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xdr:twoCellAnchor>
  <xdr:twoCellAnchor>
    <xdr:from>
      <xdr:col>12</xdr:col>
      <xdr:colOff>142875</xdr:colOff>
      <xdr:row>18</xdr:row>
      <xdr:rowOff>142875</xdr:rowOff>
    </xdr:from>
    <xdr:to>
      <xdr:col>12</xdr:col>
      <xdr:colOff>1562100</xdr:colOff>
      <xdr:row>21</xdr:row>
      <xdr:rowOff>0</xdr:rowOff>
    </xdr:to>
    <xdr:sp macro="[0]!Module14.MEMUR">
      <xdr:nvSpPr>
        <xdr:cNvPr id="2" name="Texte 7"/>
        <xdr:cNvSpPr>
          <a:spLocks/>
        </xdr:cNvSpPr>
      </xdr:nvSpPr>
      <xdr:spPr>
        <a:xfrm>
          <a:off x="9258300" y="3581400"/>
          <a:ext cx="1419225" cy="34290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Memur Bilgileri &gt;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downArrow">
          <a:avLst>
            <a:gd name="adj" fmla="val -2147483648"/>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552450</xdr:colOff>
      <xdr:row>0</xdr:row>
      <xdr:rowOff>0</xdr:rowOff>
    </xdr:to>
    <xdr:sp>
      <xdr:nvSpPr>
        <xdr:cNvPr id="2" name="AutoShape 2"/>
        <xdr:cNvSpPr>
          <a:spLocks/>
        </xdr:cNvSpPr>
      </xdr:nvSpPr>
      <xdr:spPr>
        <a:xfrm>
          <a:off x="2171700" y="0"/>
          <a:ext cx="180975" cy="0"/>
        </a:xfrm>
        <a:prstGeom prst="downArrow">
          <a:avLst>
            <a:gd name="adj" fmla="val -2147483648"/>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downArrow">
          <a:avLst>
            <a:gd name="adj" fmla="val -2147483648"/>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AutoShape 4"/>
        <xdr:cNvSpPr>
          <a:spLocks/>
        </xdr:cNvSpPr>
      </xdr:nvSpPr>
      <xdr:spPr>
        <a:xfrm>
          <a:off x="3571875" y="0"/>
          <a:ext cx="0" cy="0"/>
        </a:xfrm>
        <a:prstGeom prst="downArrow">
          <a:avLst>
            <a:gd name="adj" fmla="val -2147483648"/>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xdr:row>
      <xdr:rowOff>57150</xdr:rowOff>
    </xdr:from>
    <xdr:to>
      <xdr:col>6</xdr:col>
      <xdr:colOff>38100</xdr:colOff>
      <xdr:row>2</xdr:row>
      <xdr:rowOff>85725</xdr:rowOff>
    </xdr:to>
    <xdr:sp macro="[0]!menü">
      <xdr:nvSpPr>
        <xdr:cNvPr id="5" name="Texte 7"/>
        <xdr:cNvSpPr>
          <a:spLocks/>
        </xdr:cNvSpPr>
      </xdr:nvSpPr>
      <xdr:spPr>
        <a:xfrm>
          <a:off x="8905875" y="314325"/>
          <a:ext cx="866775" cy="24765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xdr:twoCellAnchor>
  <xdr:twoCellAnchor>
    <xdr:from>
      <xdr:col>4</xdr:col>
      <xdr:colOff>314325</xdr:colOff>
      <xdr:row>2</xdr:row>
      <xdr:rowOff>190500</xdr:rowOff>
    </xdr:from>
    <xdr:to>
      <xdr:col>6</xdr:col>
      <xdr:colOff>85725</xdr:colOff>
      <xdr:row>4</xdr:row>
      <xdr:rowOff>19050</xdr:rowOff>
    </xdr:to>
    <xdr:sp macro="[0]!MemurUyarisi">
      <xdr:nvSpPr>
        <xdr:cNvPr id="6" name="Texte 7"/>
        <xdr:cNvSpPr>
          <a:spLocks/>
        </xdr:cNvSpPr>
      </xdr:nvSpPr>
      <xdr:spPr>
        <a:xfrm>
          <a:off x="8915400" y="666750"/>
          <a:ext cx="904875" cy="266700"/>
        </a:xfrm>
        <a:prstGeom prst="roundRect">
          <a:avLst/>
        </a:prstGeom>
        <a:solidFill>
          <a:srgbClr val="FFCC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latin typeface="Arial"/>
              <a:ea typeface="Arial"/>
              <a:cs typeface="Arial"/>
            </a:rPr>
            <a:t>Kayıt &gt;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0</xdr:row>
      <xdr:rowOff>0</xdr:rowOff>
    </xdr:from>
    <xdr:to>
      <xdr:col>13</xdr:col>
      <xdr:colOff>0</xdr:colOff>
      <xdr:row>0</xdr:row>
      <xdr:rowOff>0</xdr:rowOff>
    </xdr:to>
    <xdr:sp>
      <xdr:nvSpPr>
        <xdr:cNvPr id="1" name="Texte 1"/>
        <xdr:cNvSpPr>
          <a:spLocks/>
        </xdr:cNvSpPr>
      </xdr:nvSpPr>
      <xdr:spPr>
        <a:xfrm>
          <a:off x="8553450" y="0"/>
          <a:ext cx="704850" cy="0"/>
        </a:xfrm>
        <a:prstGeom prst="roundRect">
          <a:avLst/>
        </a:prstGeom>
        <a:solidFill>
          <a:srgbClr val="3366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2</xdr:col>
      <xdr:colOff>304800</xdr:colOff>
      <xdr:row>0</xdr:row>
      <xdr:rowOff>57150</xdr:rowOff>
    </xdr:from>
    <xdr:to>
      <xdr:col>2</xdr:col>
      <xdr:colOff>1333500</xdr:colOff>
      <xdr:row>0</xdr:row>
      <xdr:rowOff>371475</xdr:rowOff>
    </xdr:to>
    <xdr:sp macro="[0]!menü">
      <xdr:nvSpPr>
        <xdr:cNvPr id="2" name="Texte 7"/>
        <xdr:cNvSpPr>
          <a:spLocks/>
        </xdr:cNvSpPr>
      </xdr:nvSpPr>
      <xdr:spPr>
        <a:xfrm>
          <a:off x="2000250" y="57150"/>
          <a:ext cx="1028700" cy="31432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1</xdr:col>
      <xdr:colOff>38100</xdr:colOff>
      <xdr:row>0</xdr:row>
      <xdr:rowOff>57150</xdr:rowOff>
    </xdr:from>
    <xdr:to>
      <xdr:col>1</xdr:col>
      <xdr:colOff>1362075</xdr:colOff>
      <xdr:row>0</xdr:row>
      <xdr:rowOff>371475</xdr:rowOff>
    </xdr:to>
    <xdr:sp macro="[0]!MesajKutusu_Liste">
      <xdr:nvSpPr>
        <xdr:cNvPr id="3" name="Texte 7"/>
        <xdr:cNvSpPr>
          <a:spLocks/>
        </xdr:cNvSpPr>
      </xdr:nvSpPr>
      <xdr:spPr>
        <a:xfrm>
          <a:off x="323850" y="57150"/>
          <a:ext cx="1323975" cy="31432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Açıklama Göster</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MTSK%20DERS%20PROGRAMI%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RSLER"/>
      <sheetName val="SERTİFİKA"/>
      <sheetName val="GRUPLAR"/>
      <sheetName val="BİLGİLER"/>
      <sheetName val="HAFTA İÇİ"/>
      <sheetName val="ÖĞRENİM"/>
      <sheetName val="YASAL DAYANAK"/>
      <sheetName val="LİSTE"/>
    </sheetNames>
    <sheetDataSet>
      <sheetData sheetId="5">
        <row r="1">
          <cell r="A1" t="str">
            <v>İlkokul</v>
          </cell>
        </row>
        <row r="2">
          <cell r="A2" t="str">
            <v>İlköğretim</v>
          </cell>
        </row>
        <row r="3">
          <cell r="A3" t="str">
            <v>Ortaokul</v>
          </cell>
        </row>
        <row r="4">
          <cell r="A4" t="str">
            <v>Ortaöğretim</v>
          </cell>
        </row>
        <row r="5">
          <cell r="A5" t="str">
            <v>Yüksek </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6"/>
  <dimension ref="A1:X20"/>
  <sheetViews>
    <sheetView showGridLines="0" zoomScale="85" zoomScaleNormal="85" zoomScalePageLayoutView="0" workbookViewId="0" topLeftCell="A1">
      <selection activeCell="C16" sqref="C16"/>
    </sheetView>
  </sheetViews>
  <sheetFormatPr defaultColWidth="9.140625" defaultRowHeight="12.75"/>
  <cols>
    <col min="1" max="1" width="4.7109375" style="34" customWidth="1"/>
    <col min="2" max="2" width="46.28125" style="34" customWidth="1"/>
    <col min="3" max="3" width="7.28125" style="34" customWidth="1"/>
    <col min="4" max="24" width="4.57421875" style="34" customWidth="1"/>
    <col min="25" max="16384" width="9.140625" style="34" customWidth="1"/>
  </cols>
  <sheetData>
    <row r="1" spans="1:24" ht="15.75" thickBot="1">
      <c r="A1" s="689" t="s">
        <v>126</v>
      </c>
      <c r="B1" s="689" t="s">
        <v>182</v>
      </c>
      <c r="C1" s="93" t="s">
        <v>7</v>
      </c>
      <c r="D1" s="437" t="s">
        <v>21</v>
      </c>
      <c r="E1" s="438"/>
      <c r="F1" s="438"/>
      <c r="G1" s="439"/>
      <c r="H1" s="440" t="s">
        <v>26</v>
      </c>
      <c r="I1" s="441"/>
      <c r="J1" s="441"/>
      <c r="K1" s="442"/>
      <c r="L1" s="443" t="s">
        <v>127</v>
      </c>
      <c r="M1" s="444" t="s">
        <v>231</v>
      </c>
      <c r="N1" s="445"/>
      <c r="O1" s="445"/>
      <c r="P1" s="446"/>
      <c r="Q1" s="447" t="s">
        <v>232</v>
      </c>
      <c r="R1" s="448"/>
      <c r="S1" s="448"/>
      <c r="T1" s="449"/>
      <c r="U1" s="450" t="s">
        <v>233</v>
      </c>
      <c r="V1" s="451"/>
      <c r="W1" s="451"/>
      <c r="X1" s="452"/>
    </row>
    <row r="2" spans="1:24" s="461" customFormat="1" ht="18.75" customHeight="1" thickBot="1">
      <c r="A2" s="690"/>
      <c r="B2" s="690"/>
      <c r="C2" s="35" t="s">
        <v>9</v>
      </c>
      <c r="D2" s="453">
        <v>1</v>
      </c>
      <c r="E2" s="453">
        <v>2</v>
      </c>
      <c r="F2" s="453">
        <v>3</v>
      </c>
      <c r="G2" s="453">
        <v>4</v>
      </c>
      <c r="H2" s="454">
        <v>1</v>
      </c>
      <c r="I2" s="454">
        <v>2</v>
      </c>
      <c r="J2" s="454">
        <v>3</v>
      </c>
      <c r="K2" s="454">
        <v>4</v>
      </c>
      <c r="L2" s="455">
        <v>1</v>
      </c>
      <c r="M2" s="456">
        <v>1</v>
      </c>
      <c r="N2" s="456">
        <v>2</v>
      </c>
      <c r="O2" s="456">
        <v>3</v>
      </c>
      <c r="P2" s="457">
        <v>4</v>
      </c>
      <c r="Q2" s="455">
        <v>1</v>
      </c>
      <c r="R2" s="455">
        <v>2</v>
      </c>
      <c r="S2" s="455">
        <v>3</v>
      </c>
      <c r="T2" s="458">
        <v>4</v>
      </c>
      <c r="U2" s="459">
        <v>1</v>
      </c>
      <c r="V2" s="459">
        <v>2</v>
      </c>
      <c r="W2" s="459">
        <v>3</v>
      </c>
      <c r="X2" s="460">
        <v>4</v>
      </c>
    </row>
    <row r="3" spans="1:24" ht="15.75">
      <c r="A3" s="36">
        <v>1</v>
      </c>
      <c r="B3" s="414" t="s">
        <v>436</v>
      </c>
      <c r="C3" s="415">
        <f>BİLGİLER!$B$7</f>
        <v>285</v>
      </c>
      <c r="D3" s="416" t="s">
        <v>437</v>
      </c>
      <c r="E3" s="417" t="s">
        <v>51</v>
      </c>
      <c r="F3" s="417" t="s">
        <v>438</v>
      </c>
      <c r="G3" s="418" t="s">
        <v>439</v>
      </c>
      <c r="H3" s="424">
        <v>9</v>
      </c>
      <c r="I3" s="419">
        <v>9</v>
      </c>
      <c r="J3" s="419">
        <v>9</v>
      </c>
      <c r="K3" s="424">
        <v>5</v>
      </c>
      <c r="L3" s="39">
        <v>1</v>
      </c>
      <c r="M3" s="40">
        <v>3</v>
      </c>
      <c r="N3" s="41">
        <v>3</v>
      </c>
      <c r="O3" s="41">
        <v>2</v>
      </c>
      <c r="P3" s="40">
        <v>1</v>
      </c>
      <c r="Q3" s="102" t="s">
        <v>51</v>
      </c>
      <c r="R3" s="103" t="s">
        <v>234</v>
      </c>
      <c r="S3" s="103" t="s">
        <v>235</v>
      </c>
      <c r="T3" s="102" t="s">
        <v>51</v>
      </c>
      <c r="U3" s="104">
        <v>2</v>
      </c>
      <c r="V3" s="105">
        <v>0</v>
      </c>
      <c r="W3" s="105">
        <v>0</v>
      </c>
      <c r="X3" s="104">
        <v>0</v>
      </c>
    </row>
    <row r="4" spans="1:24" ht="15.75">
      <c r="A4" s="36">
        <v>2</v>
      </c>
      <c r="B4" s="420" t="s">
        <v>440</v>
      </c>
      <c r="C4" s="415">
        <f>BİLGİLER!$B$7</f>
        <v>285</v>
      </c>
      <c r="D4" s="421" t="s">
        <v>437</v>
      </c>
      <c r="E4" s="422" t="s">
        <v>51</v>
      </c>
      <c r="F4" s="422" t="s">
        <v>441</v>
      </c>
      <c r="G4" s="423" t="s">
        <v>439</v>
      </c>
      <c r="H4" s="424">
        <v>9</v>
      </c>
      <c r="I4" s="419">
        <v>9</v>
      </c>
      <c r="J4" s="419">
        <v>9</v>
      </c>
      <c r="K4" s="424">
        <v>5</v>
      </c>
      <c r="L4" s="39">
        <v>1</v>
      </c>
      <c r="M4" s="40">
        <v>3</v>
      </c>
      <c r="N4" s="41">
        <v>3</v>
      </c>
      <c r="O4" s="41">
        <v>2</v>
      </c>
      <c r="P4" s="40">
        <v>1</v>
      </c>
      <c r="Q4" s="102" t="s">
        <v>51</v>
      </c>
      <c r="R4" s="103" t="s">
        <v>234</v>
      </c>
      <c r="S4" s="103" t="s">
        <v>235</v>
      </c>
      <c r="T4" s="102" t="s">
        <v>51</v>
      </c>
      <c r="U4" s="104">
        <v>2</v>
      </c>
      <c r="V4" s="105">
        <v>0</v>
      </c>
      <c r="W4" s="105">
        <v>0</v>
      </c>
      <c r="X4" s="104">
        <v>0</v>
      </c>
    </row>
    <row r="5" spans="1:24" ht="15.75">
      <c r="A5" s="36">
        <v>3</v>
      </c>
      <c r="B5" s="414" t="s">
        <v>442</v>
      </c>
      <c r="C5" s="415">
        <f>BİLGİLER!$B$7</f>
        <v>285</v>
      </c>
      <c r="D5" s="421" t="s">
        <v>437</v>
      </c>
      <c r="E5" s="422" t="s">
        <v>51</v>
      </c>
      <c r="F5" s="422" t="s">
        <v>443</v>
      </c>
      <c r="G5" s="423" t="s">
        <v>439</v>
      </c>
      <c r="H5" s="424">
        <v>9</v>
      </c>
      <c r="I5" s="419">
        <v>9</v>
      </c>
      <c r="J5" s="419">
        <v>9</v>
      </c>
      <c r="K5" s="424">
        <v>5</v>
      </c>
      <c r="L5" s="39">
        <v>1</v>
      </c>
      <c r="M5" s="40">
        <v>3</v>
      </c>
      <c r="N5" s="41">
        <v>3</v>
      </c>
      <c r="O5" s="41">
        <v>2</v>
      </c>
      <c r="P5" s="40">
        <v>1</v>
      </c>
      <c r="Q5" s="102" t="s">
        <v>51</v>
      </c>
      <c r="R5" s="103" t="s">
        <v>234</v>
      </c>
      <c r="S5" s="103" t="s">
        <v>235</v>
      </c>
      <c r="T5" s="102" t="s">
        <v>51</v>
      </c>
      <c r="U5" s="104">
        <v>2</v>
      </c>
      <c r="V5" s="105">
        <v>0</v>
      </c>
      <c r="W5" s="105">
        <v>0</v>
      </c>
      <c r="X5" s="104">
        <v>0</v>
      </c>
    </row>
    <row r="6" spans="1:24" ht="15.75">
      <c r="A6" s="36">
        <v>4</v>
      </c>
      <c r="B6" s="420" t="s">
        <v>444</v>
      </c>
      <c r="C6" s="415">
        <f>BİLGİLER!$B$7</f>
        <v>285</v>
      </c>
      <c r="D6" s="421" t="s">
        <v>437</v>
      </c>
      <c r="E6" s="422" t="s">
        <v>51</v>
      </c>
      <c r="F6" s="422" t="s">
        <v>445</v>
      </c>
      <c r="G6" s="423" t="s">
        <v>439</v>
      </c>
      <c r="H6" s="424">
        <v>9</v>
      </c>
      <c r="I6" s="419">
        <v>9</v>
      </c>
      <c r="J6" s="419">
        <v>9</v>
      </c>
      <c r="K6" s="424">
        <v>5</v>
      </c>
      <c r="L6" s="39">
        <v>1</v>
      </c>
      <c r="M6" s="40">
        <v>3</v>
      </c>
      <c r="N6" s="41">
        <v>3</v>
      </c>
      <c r="O6" s="41">
        <v>2</v>
      </c>
      <c r="P6" s="40">
        <v>1</v>
      </c>
      <c r="Q6" s="102" t="s">
        <v>51</v>
      </c>
      <c r="R6" s="103" t="s">
        <v>234</v>
      </c>
      <c r="S6" s="103" t="s">
        <v>235</v>
      </c>
      <c r="T6" s="102" t="s">
        <v>51</v>
      </c>
      <c r="U6" s="104">
        <v>2</v>
      </c>
      <c r="V6" s="105">
        <v>0</v>
      </c>
      <c r="W6" s="105">
        <v>0</v>
      </c>
      <c r="X6" s="104">
        <v>0</v>
      </c>
    </row>
    <row r="7" spans="1:24" ht="15.75">
      <c r="A7" s="36">
        <v>5</v>
      </c>
      <c r="B7" s="414" t="s">
        <v>446</v>
      </c>
      <c r="C7" s="415">
        <f>BİLGİLER!$B$7</f>
        <v>285</v>
      </c>
      <c r="D7" s="425" t="s">
        <v>437</v>
      </c>
      <c r="E7" s="426" t="s">
        <v>51</v>
      </c>
      <c r="F7" s="426" t="s">
        <v>447</v>
      </c>
      <c r="G7" s="427" t="s">
        <v>439</v>
      </c>
      <c r="H7" s="424">
        <v>9</v>
      </c>
      <c r="I7" s="419">
        <v>9</v>
      </c>
      <c r="J7" s="419">
        <v>9</v>
      </c>
      <c r="K7" s="424">
        <v>5</v>
      </c>
      <c r="L7" s="39">
        <v>1</v>
      </c>
      <c r="M7" s="40">
        <v>3</v>
      </c>
      <c r="N7" s="41">
        <v>3</v>
      </c>
      <c r="O7" s="41">
        <v>2</v>
      </c>
      <c r="P7" s="40">
        <v>1</v>
      </c>
      <c r="Q7" s="102" t="s">
        <v>51</v>
      </c>
      <c r="R7" s="103" t="s">
        <v>234</v>
      </c>
      <c r="S7" s="103" t="s">
        <v>235</v>
      </c>
      <c r="T7" s="102" t="s">
        <v>51</v>
      </c>
      <c r="U7" s="104">
        <v>2</v>
      </c>
      <c r="V7" s="105">
        <v>0</v>
      </c>
      <c r="W7" s="105">
        <v>0</v>
      </c>
      <c r="X7" s="104">
        <v>0</v>
      </c>
    </row>
    <row r="8" spans="1:24" ht="15.75">
      <c r="A8" s="36">
        <v>6</v>
      </c>
      <c r="B8" s="420" t="s">
        <v>448</v>
      </c>
      <c r="C8" s="415">
        <f>BİLGİLER!$B$7</f>
        <v>285</v>
      </c>
      <c r="D8" s="425" t="s">
        <v>437</v>
      </c>
      <c r="E8" s="426" t="s">
        <v>51</v>
      </c>
      <c r="F8" s="426" t="s">
        <v>449</v>
      </c>
      <c r="G8" s="427" t="s">
        <v>439</v>
      </c>
      <c r="H8" s="424">
        <v>9</v>
      </c>
      <c r="I8" s="419">
        <v>9</v>
      </c>
      <c r="J8" s="419">
        <v>9</v>
      </c>
      <c r="K8" s="424">
        <v>5</v>
      </c>
      <c r="L8" s="39">
        <v>1</v>
      </c>
      <c r="M8" s="40">
        <v>3</v>
      </c>
      <c r="N8" s="41">
        <v>3</v>
      </c>
      <c r="O8" s="41">
        <v>2</v>
      </c>
      <c r="P8" s="40">
        <v>1</v>
      </c>
      <c r="Q8" s="102" t="s">
        <v>51</v>
      </c>
      <c r="R8" s="103" t="s">
        <v>234</v>
      </c>
      <c r="S8" s="103" t="s">
        <v>235</v>
      </c>
      <c r="T8" s="102" t="s">
        <v>51</v>
      </c>
      <c r="U8" s="104">
        <v>2</v>
      </c>
      <c r="V8" s="105">
        <v>0</v>
      </c>
      <c r="W8" s="105">
        <v>0</v>
      </c>
      <c r="X8" s="104">
        <v>0</v>
      </c>
    </row>
    <row r="9" spans="1:24" ht="16.5" thickBot="1">
      <c r="A9" s="36">
        <v>7</v>
      </c>
      <c r="B9" s="414" t="s">
        <v>450</v>
      </c>
      <c r="C9" s="415">
        <f>BİLGİLER!$B$7</f>
        <v>285</v>
      </c>
      <c r="D9" s="428" t="s">
        <v>437</v>
      </c>
      <c r="E9" s="429" t="s">
        <v>51</v>
      </c>
      <c r="F9" s="429" t="s">
        <v>451</v>
      </c>
      <c r="G9" s="430" t="s">
        <v>439</v>
      </c>
      <c r="H9" s="424">
        <v>9</v>
      </c>
      <c r="I9" s="419">
        <v>9</v>
      </c>
      <c r="J9" s="419">
        <v>9</v>
      </c>
      <c r="K9" s="424">
        <v>5</v>
      </c>
      <c r="L9" s="39">
        <v>1</v>
      </c>
      <c r="M9" s="40">
        <v>3</v>
      </c>
      <c r="N9" s="41">
        <v>3</v>
      </c>
      <c r="O9" s="41">
        <v>2</v>
      </c>
      <c r="P9" s="40">
        <v>1</v>
      </c>
      <c r="Q9" s="102" t="s">
        <v>51</v>
      </c>
      <c r="R9" s="103" t="s">
        <v>234</v>
      </c>
      <c r="S9" s="103" t="s">
        <v>235</v>
      </c>
      <c r="T9" s="102" t="s">
        <v>51</v>
      </c>
      <c r="U9" s="104">
        <v>2</v>
      </c>
      <c r="V9" s="105">
        <v>0</v>
      </c>
      <c r="W9" s="105">
        <v>0</v>
      </c>
      <c r="X9" s="104">
        <v>0</v>
      </c>
    </row>
    <row r="10" spans="1:24" ht="19.5" customHeight="1">
      <c r="A10" s="36"/>
      <c r="B10" s="36"/>
      <c r="C10" s="462"/>
      <c r="D10" s="37"/>
      <c r="E10" s="37"/>
      <c r="F10" s="37"/>
      <c r="G10" s="37"/>
      <c r="H10" s="38"/>
      <c r="I10" s="49"/>
      <c r="J10" s="49"/>
      <c r="K10" s="38"/>
      <c r="L10" s="39"/>
      <c r="M10" s="40"/>
      <c r="N10" s="41"/>
      <c r="O10" s="41"/>
      <c r="P10" s="40"/>
      <c r="Q10" s="102"/>
      <c r="R10" s="103"/>
      <c r="S10" s="103"/>
      <c r="T10" s="102"/>
      <c r="U10" s="104"/>
      <c r="V10" s="105"/>
      <c r="W10" s="105"/>
      <c r="X10" s="104"/>
    </row>
    <row r="11" spans="3:16" ht="19.5" customHeight="1">
      <c r="C11" s="76"/>
      <c r="D11" s="76"/>
      <c r="E11" s="76"/>
      <c r="F11" s="76"/>
      <c r="G11" s="76"/>
      <c r="H11" s="76"/>
      <c r="I11" s="76"/>
      <c r="J11" s="76"/>
      <c r="K11" s="76"/>
      <c r="L11" s="76"/>
      <c r="M11" s="76"/>
      <c r="N11" s="76"/>
      <c r="O11" s="76"/>
      <c r="P11" s="76"/>
    </row>
    <row r="12" spans="3:16" ht="19.5" customHeight="1">
      <c r="C12" s="76"/>
      <c r="D12" s="76"/>
      <c r="E12" s="76"/>
      <c r="F12" s="76"/>
      <c r="G12" s="76"/>
      <c r="H12" s="76"/>
      <c r="I12" s="76"/>
      <c r="J12" s="76"/>
      <c r="K12" s="76"/>
      <c r="L12" s="76"/>
      <c r="M12" s="76"/>
      <c r="N12" s="76"/>
      <c r="O12" s="76"/>
      <c r="P12" s="76"/>
    </row>
    <row r="20" ht="15">
      <c r="C20" s="42"/>
    </row>
  </sheetData>
  <sheetProtection password="CDDA" sheet="1"/>
  <mergeCells count="2">
    <mergeCell ref="A1:A2"/>
    <mergeCell ref="B1:B2"/>
  </mergeCells>
  <printOptions horizontalCentered="1" verticalCentered="1"/>
  <pageMargins left="0.35433070866141736" right="0.1968503937007874" top="0.5905511811023623" bottom="0.5905511811023623" header="0" footer="0"/>
  <pageSetup blackAndWhite="1" horizontalDpi="200" verticalDpi="200" orientation="portrait" paperSize="9" scale="75" r:id="rId3"/>
  <drawing r:id="rId2"/>
  <legacyDrawing r:id="rId1"/>
</worksheet>
</file>

<file path=xl/worksheets/sheet10.xml><?xml version="1.0" encoding="utf-8"?>
<worksheet xmlns="http://schemas.openxmlformats.org/spreadsheetml/2006/main" xmlns:r="http://schemas.openxmlformats.org/officeDocument/2006/relationships">
  <sheetPr codeName="Sayfa9">
    <tabColor indexed="14"/>
    <pageSetUpPr fitToPage="1"/>
  </sheetPr>
  <dimension ref="A1:FI42"/>
  <sheetViews>
    <sheetView showGridLines="0" zoomScale="65" zoomScaleNormal="65" zoomScalePageLayoutView="0" workbookViewId="0" topLeftCell="A2">
      <selection activeCell="A2" sqref="A2"/>
    </sheetView>
  </sheetViews>
  <sheetFormatPr defaultColWidth="9.140625" defaultRowHeight="12.75"/>
  <cols>
    <col min="1" max="1" width="29.421875" style="265" customWidth="1"/>
    <col min="2" max="2" width="30.7109375" style="265" customWidth="1"/>
    <col min="3" max="3" width="13.7109375" style="265" customWidth="1"/>
    <col min="4" max="4" width="8.8515625" style="265" customWidth="1"/>
    <col min="5" max="5" width="11.28125" style="265" customWidth="1"/>
    <col min="6" max="6" width="11.8515625" style="265" customWidth="1"/>
    <col min="7" max="7" width="9.7109375" style="265" customWidth="1"/>
    <col min="8" max="8" width="9.57421875" style="265" customWidth="1"/>
    <col min="9" max="9" width="14.7109375" style="265" customWidth="1"/>
    <col min="10" max="10" width="13.421875" style="265" customWidth="1"/>
    <col min="11" max="11" width="11.8515625" style="265" customWidth="1"/>
    <col min="12" max="12" width="13.57421875" style="265" customWidth="1"/>
    <col min="13" max="13" width="12.00390625" style="265" customWidth="1"/>
    <col min="14" max="14" width="7.140625" style="265" customWidth="1"/>
    <col min="15" max="15" width="16.28125" style="265" customWidth="1"/>
    <col min="16" max="16" width="4.8515625" style="265" customWidth="1"/>
    <col min="17" max="17" width="4.00390625" style="265" customWidth="1"/>
    <col min="18" max="18" width="3.8515625" style="265" customWidth="1"/>
    <col min="19" max="19" width="3.57421875" style="265" customWidth="1"/>
    <col min="20" max="16384" width="9.140625" style="265" customWidth="1"/>
  </cols>
  <sheetData>
    <row r="1" ht="28.5" customHeight="1" hidden="1" thickBot="1">
      <c r="A1" s="264"/>
    </row>
    <row r="2" spans="1:20" ht="24" customHeight="1">
      <c r="A2" s="646" t="s">
        <v>1</v>
      </c>
      <c r="B2" s="764" t="s">
        <v>548</v>
      </c>
      <c r="C2" s="765"/>
      <c r="D2" s="266"/>
      <c r="E2" s="266"/>
      <c r="F2" s="266"/>
      <c r="G2" s="266"/>
      <c r="H2" s="266">
        <v>2.5</v>
      </c>
      <c r="I2" s="266">
        <v>676</v>
      </c>
      <c r="J2" s="266"/>
      <c r="K2" s="266">
        <v>34.18</v>
      </c>
      <c r="L2" s="646">
        <v>0</v>
      </c>
      <c r="M2" s="769" t="s">
        <v>573</v>
      </c>
      <c r="N2" s="769"/>
      <c r="O2" s="769"/>
      <c r="P2" s="769"/>
      <c r="Q2" s="769"/>
      <c r="R2" s="769"/>
      <c r="S2" s="770"/>
      <c r="T2" s="266"/>
    </row>
    <row r="3" spans="1:20" ht="21" customHeight="1">
      <c r="A3" s="647" t="s">
        <v>312</v>
      </c>
      <c r="B3" s="761">
        <v>12345678901</v>
      </c>
      <c r="C3" s="762"/>
      <c r="E3" s="263"/>
      <c r="F3" s="263"/>
      <c r="G3" s="356" t="s">
        <v>311</v>
      </c>
      <c r="I3" s="263"/>
      <c r="J3" s="263"/>
      <c r="K3" s="263"/>
      <c r="L3" s="655" t="s">
        <v>16</v>
      </c>
      <c r="M3" s="656"/>
      <c r="N3" s="657"/>
      <c r="O3" s="657"/>
      <c r="P3" s="633">
        <v>2</v>
      </c>
      <c r="Q3" s="633">
        <v>0</v>
      </c>
      <c r="R3" s="633">
        <v>1</v>
      </c>
      <c r="S3" s="633">
        <v>5</v>
      </c>
      <c r="T3" s="266"/>
    </row>
    <row r="4" spans="1:20" ht="21" customHeight="1">
      <c r="A4" s="647" t="s">
        <v>2</v>
      </c>
      <c r="B4" s="650" t="s">
        <v>525</v>
      </c>
      <c r="C4" s="651"/>
      <c r="E4" s="263"/>
      <c r="F4" s="263"/>
      <c r="I4" s="263"/>
      <c r="J4" s="263"/>
      <c r="K4" s="263"/>
      <c r="L4" s="771" t="s">
        <v>282</v>
      </c>
      <c r="M4" s="772"/>
      <c r="N4" s="772"/>
      <c r="O4" s="780" t="e">
        <f>CONCATENATE(MEMUR!D6,"-",MEMUR!#REF!)</f>
        <v>#REF!</v>
      </c>
      <c r="P4" s="781"/>
      <c r="Q4" s="781"/>
      <c r="R4" s="781"/>
      <c r="S4" s="782"/>
      <c r="T4" s="266"/>
    </row>
    <row r="5" spans="1:21" ht="34.5" customHeight="1">
      <c r="A5" s="648" t="s">
        <v>228</v>
      </c>
      <c r="B5" s="652" t="s">
        <v>554</v>
      </c>
      <c r="C5" s="640">
        <v>800</v>
      </c>
      <c r="D5" s="263"/>
      <c r="E5" s="263"/>
      <c r="F5" s="263"/>
      <c r="G5" s="263"/>
      <c r="H5" s="263"/>
      <c r="I5" s="263"/>
      <c r="J5" s="263"/>
      <c r="K5" s="263"/>
      <c r="L5" s="773"/>
      <c r="M5" s="774"/>
      <c r="N5" s="774"/>
      <c r="O5" s="783"/>
      <c r="P5" s="784"/>
      <c r="Q5" s="784"/>
      <c r="R5" s="784"/>
      <c r="S5" s="785"/>
      <c r="T5" s="266"/>
      <c r="U5" s="675"/>
    </row>
    <row r="6" spans="1:20" s="27" customFormat="1" ht="24" customHeight="1">
      <c r="A6" s="649" t="s">
        <v>3</v>
      </c>
      <c r="B6" s="653">
        <v>34.18</v>
      </c>
      <c r="C6" s="654"/>
      <c r="D6" s="26"/>
      <c r="E6" s="26"/>
      <c r="F6" s="26"/>
      <c r="G6" s="26"/>
      <c r="H6" s="26"/>
      <c r="I6" s="26"/>
      <c r="J6" s="26"/>
      <c r="K6" s="26"/>
      <c r="L6" s="658" t="s">
        <v>104</v>
      </c>
      <c r="M6" s="659"/>
      <c r="N6" s="657"/>
      <c r="O6" s="660">
        <v>42173</v>
      </c>
      <c r="P6" s="661"/>
      <c r="Q6" s="661"/>
      <c r="R6" s="661"/>
      <c r="S6" s="662"/>
      <c r="T6" s="26"/>
    </row>
    <row r="7" spans="1:20" ht="26.25" customHeight="1">
      <c r="A7" s="750" t="s">
        <v>105</v>
      </c>
      <c r="B7" s="750" t="s">
        <v>1</v>
      </c>
      <c r="C7" s="759" t="s">
        <v>106</v>
      </c>
      <c r="D7" s="775" t="s">
        <v>107</v>
      </c>
      <c r="E7" s="776"/>
      <c r="F7" s="777"/>
      <c r="G7" s="758" t="s">
        <v>108</v>
      </c>
      <c r="H7" s="758"/>
      <c r="I7" s="758"/>
      <c r="J7" s="758" t="s">
        <v>290</v>
      </c>
      <c r="K7" s="758"/>
      <c r="L7" s="758"/>
      <c r="M7" s="760" t="s">
        <v>97</v>
      </c>
      <c r="N7" s="760"/>
      <c r="O7" s="752" t="s">
        <v>288</v>
      </c>
      <c r="P7" s="752"/>
      <c r="Q7" s="752"/>
      <c r="R7" s="752"/>
      <c r="S7" s="752"/>
      <c r="T7" s="266"/>
    </row>
    <row r="8" spans="1:20" ht="15" customHeight="1">
      <c r="A8" s="751"/>
      <c r="B8" s="751"/>
      <c r="C8" s="759"/>
      <c r="D8" s="778"/>
      <c r="E8" s="779"/>
      <c r="F8" s="779"/>
      <c r="G8" s="758" t="s">
        <v>109</v>
      </c>
      <c r="H8" s="758"/>
      <c r="I8" s="758" t="s">
        <v>5</v>
      </c>
      <c r="J8" s="758" t="s">
        <v>110</v>
      </c>
      <c r="K8" s="767" t="str">
        <f>CONCATENATE("Değişken Unsur -% ","(",MEMUR!D16,")")</f>
        <v>Değişken Unsur -% (5)</v>
      </c>
      <c r="L8" s="768"/>
      <c r="M8" s="758"/>
      <c r="N8" s="758"/>
      <c r="O8" s="759"/>
      <c r="P8" s="759"/>
      <c r="Q8" s="759"/>
      <c r="R8" s="759"/>
      <c r="S8" s="759"/>
      <c r="T8" s="266"/>
    </row>
    <row r="9" spans="1:20" ht="24.75" customHeight="1">
      <c r="A9" s="751"/>
      <c r="B9" s="751"/>
      <c r="C9" s="759"/>
      <c r="D9" s="750" t="s">
        <v>111</v>
      </c>
      <c r="E9" s="628" t="s">
        <v>112</v>
      </c>
      <c r="F9" s="642" t="s">
        <v>4</v>
      </c>
      <c r="G9" s="758"/>
      <c r="H9" s="758"/>
      <c r="I9" s="758"/>
      <c r="J9" s="758"/>
      <c r="K9" s="763" t="s">
        <v>287</v>
      </c>
      <c r="L9" s="643" t="s">
        <v>4</v>
      </c>
      <c r="M9" s="758" t="s">
        <v>98</v>
      </c>
      <c r="N9" s="644" t="s">
        <v>99</v>
      </c>
      <c r="O9" s="759"/>
      <c r="P9" s="759"/>
      <c r="Q9" s="759"/>
      <c r="R9" s="759"/>
      <c r="S9" s="759"/>
      <c r="T9" s="266"/>
    </row>
    <row r="10" spans="1:165" ht="24" customHeight="1">
      <c r="A10" s="752"/>
      <c r="B10" s="752"/>
      <c r="C10" s="759"/>
      <c r="D10" s="752"/>
      <c r="E10" s="676" t="s">
        <v>177</v>
      </c>
      <c r="F10" s="676" t="s">
        <v>177</v>
      </c>
      <c r="G10" s="766"/>
      <c r="H10" s="766"/>
      <c r="I10" s="676" t="s">
        <v>177</v>
      </c>
      <c r="J10" s="676" t="s">
        <v>177</v>
      </c>
      <c r="K10" s="763"/>
      <c r="L10" s="676" t="s">
        <v>177</v>
      </c>
      <c r="M10" s="758"/>
      <c r="N10" s="644" t="s">
        <v>173</v>
      </c>
      <c r="O10" s="643" t="s">
        <v>173</v>
      </c>
      <c r="P10" s="645"/>
      <c r="Q10" s="645"/>
      <c r="R10" s="645"/>
      <c r="S10" s="642"/>
      <c r="T10" s="266"/>
      <c r="FI10" s="265">
        <v>220</v>
      </c>
    </row>
    <row r="11" spans="1:20" s="27" customFormat="1" ht="27" customHeight="1">
      <c r="A11" s="633" t="s">
        <v>572</v>
      </c>
      <c r="B11" s="634" t="s">
        <v>548</v>
      </c>
      <c r="C11" s="634" t="s">
        <v>301</v>
      </c>
      <c r="D11" s="633">
        <v>1</v>
      </c>
      <c r="E11" s="635">
        <v>34.18</v>
      </c>
      <c r="F11" s="636">
        <v>34.18</v>
      </c>
      <c r="G11" s="637" t="s">
        <v>523</v>
      </c>
      <c r="H11" s="638"/>
      <c r="I11" s="639">
        <v>70</v>
      </c>
      <c r="J11" s="635">
        <v>683.6</v>
      </c>
      <c r="K11" s="640">
        <v>676</v>
      </c>
      <c r="L11" s="636">
        <v>1155.284</v>
      </c>
      <c r="M11" s="326"/>
      <c r="N11" s="326"/>
      <c r="O11" s="641">
        <v>1943.064</v>
      </c>
      <c r="P11" s="333"/>
      <c r="Q11" s="333"/>
      <c r="R11" s="333"/>
      <c r="S11" s="334"/>
      <c r="T11" s="26"/>
    </row>
    <row r="12" spans="1:20" s="27" customFormat="1" ht="27" customHeight="1">
      <c r="A12" s="357"/>
      <c r="B12" s="358"/>
      <c r="C12" s="358"/>
      <c r="D12" s="357"/>
      <c r="E12" s="359"/>
      <c r="F12" s="360"/>
      <c r="G12" s="353"/>
      <c r="H12" s="335"/>
      <c r="I12" s="361"/>
      <c r="J12" s="359"/>
      <c r="K12" s="296"/>
      <c r="L12" s="331"/>
      <c r="M12" s="326"/>
      <c r="N12" s="326"/>
      <c r="O12" s="339"/>
      <c r="P12" s="333"/>
      <c r="Q12" s="333"/>
      <c r="R12" s="333"/>
      <c r="S12" s="334"/>
      <c r="T12" s="26"/>
    </row>
    <row r="13" spans="1:20" s="27" customFormat="1" ht="27" customHeight="1">
      <c r="A13" s="357"/>
      <c r="B13" s="358"/>
      <c r="C13" s="358"/>
      <c r="D13" s="357"/>
      <c r="E13" s="359"/>
      <c r="F13" s="360"/>
      <c r="G13" s="353"/>
      <c r="H13" s="335"/>
      <c r="I13" s="361"/>
      <c r="J13" s="359"/>
      <c r="K13" s="296"/>
      <c r="L13" s="331"/>
      <c r="M13" s="326"/>
      <c r="N13" s="326"/>
      <c r="O13" s="339"/>
      <c r="P13" s="333"/>
      <c r="Q13" s="333"/>
      <c r="R13" s="333"/>
      <c r="S13" s="334"/>
      <c r="T13" s="26"/>
    </row>
    <row r="14" spans="1:20" s="27" customFormat="1" ht="27" customHeight="1">
      <c r="A14" s="357"/>
      <c r="B14" s="358"/>
      <c r="C14" s="358"/>
      <c r="D14" s="357"/>
      <c r="E14" s="359"/>
      <c r="F14" s="360"/>
      <c r="G14" s="353"/>
      <c r="H14" s="335"/>
      <c r="I14" s="361"/>
      <c r="J14" s="359"/>
      <c r="K14" s="296"/>
      <c r="L14" s="331"/>
      <c r="M14" s="326"/>
      <c r="N14" s="326"/>
      <c r="O14" s="339"/>
      <c r="P14" s="333"/>
      <c r="Q14" s="333"/>
      <c r="R14" s="333"/>
      <c r="S14" s="334"/>
      <c r="T14" s="26"/>
    </row>
    <row r="15" spans="1:20" s="27" customFormat="1" ht="27" customHeight="1">
      <c r="A15" s="357"/>
      <c r="B15" s="358"/>
      <c r="C15" s="358"/>
      <c r="D15" s="357"/>
      <c r="E15" s="359"/>
      <c r="F15" s="360"/>
      <c r="G15" s="353"/>
      <c r="H15" s="335"/>
      <c r="I15" s="361"/>
      <c r="J15" s="359"/>
      <c r="K15" s="296"/>
      <c r="L15" s="331"/>
      <c r="M15" s="326"/>
      <c r="N15" s="326"/>
      <c r="O15" s="339"/>
      <c r="P15" s="333"/>
      <c r="Q15" s="333"/>
      <c r="R15" s="333"/>
      <c r="S15" s="334"/>
      <c r="T15" s="26"/>
    </row>
    <row r="16" spans="1:20" s="27" customFormat="1" ht="27" customHeight="1">
      <c r="A16" s="357"/>
      <c r="B16" s="358"/>
      <c r="C16" s="358"/>
      <c r="D16" s="357"/>
      <c r="E16" s="359"/>
      <c r="F16" s="360"/>
      <c r="G16" s="353"/>
      <c r="H16" s="335"/>
      <c r="I16" s="361"/>
      <c r="J16" s="359"/>
      <c r="K16" s="296"/>
      <c r="L16" s="331"/>
      <c r="M16" s="326"/>
      <c r="N16" s="326"/>
      <c r="O16" s="339"/>
      <c r="P16" s="333"/>
      <c r="Q16" s="333"/>
      <c r="R16" s="333"/>
      <c r="S16" s="334"/>
      <c r="T16" s="26"/>
    </row>
    <row r="17" spans="1:20" s="27" customFormat="1" ht="27" customHeight="1">
      <c r="A17" s="357"/>
      <c r="B17" s="326"/>
      <c r="C17" s="326"/>
      <c r="D17" s="357"/>
      <c r="E17" s="359"/>
      <c r="F17" s="360"/>
      <c r="G17" s="353"/>
      <c r="H17" s="335"/>
      <c r="I17" s="361"/>
      <c r="J17" s="359"/>
      <c r="K17" s="296"/>
      <c r="L17" s="331"/>
      <c r="M17" s="326"/>
      <c r="N17" s="326"/>
      <c r="O17" s="339"/>
      <c r="P17" s="333"/>
      <c r="Q17" s="333"/>
      <c r="R17" s="333"/>
      <c r="S17" s="334"/>
      <c r="T17" s="26"/>
    </row>
    <row r="18" spans="1:20" s="27" customFormat="1" ht="27" customHeight="1">
      <c r="A18" s="357"/>
      <c r="B18" s="326"/>
      <c r="C18" s="326"/>
      <c r="D18" s="357"/>
      <c r="E18" s="359"/>
      <c r="F18" s="360"/>
      <c r="G18" s="353"/>
      <c r="H18" s="335"/>
      <c r="I18" s="361"/>
      <c r="J18" s="359"/>
      <c r="K18" s="296"/>
      <c r="L18" s="331"/>
      <c r="M18" s="326"/>
      <c r="N18" s="326"/>
      <c r="O18" s="339"/>
      <c r="P18" s="333"/>
      <c r="Q18" s="333"/>
      <c r="R18" s="333"/>
      <c r="S18" s="334"/>
      <c r="T18" s="26"/>
    </row>
    <row r="19" spans="1:20" s="27" customFormat="1" ht="27" customHeight="1">
      <c r="A19" s="357"/>
      <c r="B19" s="326"/>
      <c r="C19" s="326"/>
      <c r="D19" s="357"/>
      <c r="E19" s="359"/>
      <c r="F19" s="360"/>
      <c r="G19" s="354"/>
      <c r="H19" s="322"/>
      <c r="I19" s="361"/>
      <c r="J19" s="359"/>
      <c r="K19" s="296"/>
      <c r="L19" s="331"/>
      <c r="M19" s="326"/>
      <c r="N19" s="326"/>
      <c r="O19" s="339"/>
      <c r="P19" s="333"/>
      <c r="Q19" s="333"/>
      <c r="R19" s="333"/>
      <c r="S19" s="334"/>
      <c r="T19" s="26"/>
    </row>
    <row r="20" spans="1:20" ht="27" customHeight="1">
      <c r="A20" s="357"/>
      <c r="B20" s="326"/>
      <c r="C20" s="327"/>
      <c r="D20" s="357"/>
      <c r="E20" s="359"/>
      <c r="F20" s="360"/>
      <c r="G20" s="353"/>
      <c r="H20" s="335"/>
      <c r="I20" s="361"/>
      <c r="J20" s="359"/>
      <c r="K20" s="296"/>
      <c r="L20" s="331"/>
      <c r="M20" s="327"/>
      <c r="N20" s="327"/>
      <c r="O20" s="338"/>
      <c r="P20" s="336"/>
      <c r="Q20" s="336"/>
      <c r="R20" s="336"/>
      <c r="S20" s="337"/>
      <c r="T20" s="266"/>
    </row>
    <row r="21" spans="1:20" ht="27" customHeight="1">
      <c r="A21" s="328" t="s">
        <v>578</v>
      </c>
      <c r="B21" s="362">
        <v>42043</v>
      </c>
      <c r="C21" s="327"/>
      <c r="D21" s="327"/>
      <c r="E21" s="328"/>
      <c r="F21" s="329"/>
      <c r="G21" s="353"/>
      <c r="H21" s="335"/>
      <c r="I21" s="352"/>
      <c r="J21" s="328"/>
      <c r="K21" s="296"/>
      <c r="L21" s="331"/>
      <c r="M21" s="326" t="s">
        <v>584</v>
      </c>
      <c r="N21" s="327"/>
      <c r="O21" s="405">
        <v>177.3</v>
      </c>
      <c r="P21" s="333"/>
      <c r="Q21" s="333"/>
      <c r="R21" s="333"/>
      <c r="S21" s="334"/>
      <c r="T21" s="266"/>
    </row>
    <row r="22" spans="1:20" ht="27" customHeight="1">
      <c r="A22" s="328" t="s">
        <v>579</v>
      </c>
      <c r="B22" s="362">
        <v>42940</v>
      </c>
      <c r="C22" s="327"/>
      <c r="D22" s="327"/>
      <c r="E22" s="328"/>
      <c r="F22" s="329"/>
      <c r="G22" s="353"/>
      <c r="H22" s="335"/>
      <c r="I22" s="352"/>
      <c r="J22" s="328"/>
      <c r="K22" s="296"/>
      <c r="L22" s="331"/>
      <c r="M22" s="327"/>
      <c r="N22" s="327"/>
      <c r="O22" s="338"/>
      <c r="P22" s="336"/>
      <c r="Q22" s="336"/>
      <c r="R22" s="336"/>
      <c r="S22" s="337"/>
      <c r="T22" s="266"/>
    </row>
    <row r="23" spans="1:20" ht="27" customHeight="1">
      <c r="A23" s="328" t="s">
        <v>580</v>
      </c>
      <c r="B23" s="363">
        <v>365</v>
      </c>
      <c r="C23" s="327"/>
      <c r="D23" s="327"/>
      <c r="E23" s="328"/>
      <c r="F23" s="329"/>
      <c r="G23" s="353"/>
      <c r="H23" s="335"/>
      <c r="I23" s="352"/>
      <c r="J23" s="328"/>
      <c r="K23" s="296"/>
      <c r="L23" s="331"/>
      <c r="M23" s="327"/>
      <c r="N23" s="327"/>
      <c r="O23" s="339"/>
      <c r="P23" s="333"/>
      <c r="Q23" s="333"/>
      <c r="R23" s="333"/>
      <c r="S23" s="334"/>
      <c r="T23" s="266"/>
    </row>
    <row r="24" spans="1:20" ht="27" customHeight="1">
      <c r="A24" s="328" t="s">
        <v>581</v>
      </c>
      <c r="B24" s="364">
        <v>0.09</v>
      </c>
      <c r="C24" s="327"/>
      <c r="D24" s="327"/>
      <c r="E24" s="328"/>
      <c r="F24" s="329"/>
      <c r="G24" s="353"/>
      <c r="H24" s="335"/>
      <c r="I24" s="352"/>
      <c r="J24" s="328"/>
      <c r="K24" s="296"/>
      <c r="L24" s="331"/>
      <c r="M24" s="327"/>
      <c r="N24" s="327"/>
      <c r="O24" s="340"/>
      <c r="P24" s="332"/>
      <c r="Q24" s="332"/>
      <c r="R24" s="332"/>
      <c r="S24" s="341"/>
      <c r="T24" s="266"/>
    </row>
    <row r="25" spans="1:20" ht="27" customHeight="1">
      <c r="A25" s="328" t="s">
        <v>582</v>
      </c>
      <c r="B25" s="364">
        <v>0.00025</v>
      </c>
      <c r="C25" s="327"/>
      <c r="D25" s="327"/>
      <c r="E25" s="328"/>
      <c r="F25" s="329"/>
      <c r="G25" s="353"/>
      <c r="H25" s="335"/>
      <c r="I25" s="352"/>
      <c r="J25" s="328"/>
      <c r="K25" s="296"/>
      <c r="L25" s="331"/>
      <c r="M25" s="327"/>
      <c r="N25" s="327"/>
      <c r="O25" s="342"/>
      <c r="P25" s="333"/>
      <c r="Q25" s="333"/>
      <c r="R25" s="333"/>
      <c r="S25" s="334"/>
      <c r="T25" s="266"/>
    </row>
    <row r="26" spans="1:20" ht="27" customHeight="1">
      <c r="A26" s="330" t="s">
        <v>583</v>
      </c>
      <c r="B26" s="365">
        <v>1943.064</v>
      </c>
      <c r="C26" s="327"/>
      <c r="D26" s="327"/>
      <c r="E26" s="328"/>
      <c r="F26" s="329"/>
      <c r="G26" s="354"/>
      <c r="H26" s="322"/>
      <c r="I26" s="352"/>
      <c r="J26" s="328"/>
      <c r="K26" s="296"/>
      <c r="L26" s="329"/>
      <c r="M26" s="327"/>
      <c r="N26" s="327"/>
      <c r="O26" s="355"/>
      <c r="P26" s="332"/>
      <c r="Q26" s="332"/>
      <c r="R26" s="332"/>
      <c r="S26" s="341"/>
      <c r="T26" s="266"/>
    </row>
    <row r="27" spans="1:20" s="111" customFormat="1" ht="27.75" customHeight="1">
      <c r="A27" s="749" t="s">
        <v>113</v>
      </c>
      <c r="B27" s="749"/>
      <c r="C27" s="749"/>
      <c r="D27" s="749"/>
      <c r="E27" s="663"/>
      <c r="F27" s="664">
        <v>34.18</v>
      </c>
      <c r="G27" s="665"/>
      <c r="H27" s="666"/>
      <c r="I27" s="667">
        <v>70</v>
      </c>
      <c r="J27" s="663">
        <v>683.6</v>
      </c>
      <c r="K27" s="668"/>
      <c r="L27" s="663">
        <v>1155.284</v>
      </c>
      <c r="M27" s="668"/>
      <c r="N27" s="665"/>
      <c r="O27" s="664">
        <v>2120.364</v>
      </c>
      <c r="P27" s="669"/>
      <c r="Q27" s="669"/>
      <c r="R27" s="669"/>
      <c r="S27" s="670"/>
      <c r="T27" s="110"/>
    </row>
    <row r="28" spans="1:20" ht="9.75" customHeight="1">
      <c r="A28" s="343"/>
      <c r="B28" s="344"/>
      <c r="C28" s="344"/>
      <c r="D28" s="344"/>
      <c r="E28" s="344"/>
      <c r="F28" s="344"/>
      <c r="G28" s="344"/>
      <c r="H28" s="344"/>
      <c r="I28" s="344"/>
      <c r="J28" s="344"/>
      <c r="K28" s="344"/>
      <c r="L28" s="344"/>
      <c r="M28" s="344"/>
      <c r="N28" s="344"/>
      <c r="O28" s="344"/>
      <c r="P28" s="344"/>
      <c r="Q28" s="344"/>
      <c r="R28" s="344"/>
      <c r="S28" s="370"/>
      <c r="T28" s="266"/>
    </row>
    <row r="29" spans="1:20" s="27" customFormat="1" ht="20.25" customHeight="1">
      <c r="A29" s="755" t="str">
        <f>CONCATENATE(MEMUR!B18," 'nden ",MEMUR!D17," 'na atanan ",MEMUR!B6," ve aile fertlerine ait ",MEMUR!D15," olarak tahakkuk eden")</f>
        <v>Tokat-Erbaa-Mehmet Akif Ersoy Ortaokulu 'nden Malatya-Doğanşehir(751413) Doğanşehir Çok Programlı Anadolu Lisesi 'na atanan Bayram BAŞOĞLU ve aile fertlerine ait Yurtiçi sürekli görev yolluğu olarak tahakkuk eden</v>
      </c>
      <c r="B29" s="756"/>
      <c r="C29" s="756"/>
      <c r="D29" s="756"/>
      <c r="E29" s="756"/>
      <c r="F29" s="756"/>
      <c r="G29" s="756"/>
      <c r="H29" s="756"/>
      <c r="I29" s="756"/>
      <c r="J29" s="756"/>
      <c r="K29" s="756"/>
      <c r="L29" s="756"/>
      <c r="M29" s="756"/>
      <c r="N29" s="756"/>
      <c r="O29" s="756"/>
      <c r="P29" s="756"/>
      <c r="Q29" s="756"/>
      <c r="R29" s="756"/>
      <c r="S29" s="757"/>
      <c r="T29" s="26"/>
    </row>
    <row r="30" spans="1:20" s="268" customFormat="1" ht="18" customHeight="1">
      <c r="A30" s="753" t="str">
        <f>Yaziyle(O27)</f>
        <v>Ikibinyüzyirmi TL  Otuzaltı Kr</v>
      </c>
      <c r="B30" s="754"/>
      <c r="C30" s="366" t="s">
        <v>310</v>
      </c>
      <c r="D30" s="267"/>
      <c r="E30" s="267"/>
      <c r="F30" s="267"/>
      <c r="G30" s="272"/>
      <c r="H30" s="261"/>
      <c r="I30" s="671">
        <v>42940</v>
      </c>
      <c r="J30" s="29"/>
      <c r="K30" s="267"/>
      <c r="L30" s="267"/>
      <c r="M30" s="267"/>
      <c r="N30" s="28"/>
      <c r="O30" s="674">
        <v>42940</v>
      </c>
      <c r="P30" s="260"/>
      <c r="Q30" s="267"/>
      <c r="R30" s="267"/>
      <c r="S30" s="345"/>
      <c r="T30" s="266"/>
    </row>
    <row r="31" spans="1:20" s="268" customFormat="1" ht="15" customHeight="1">
      <c r="A31" s="346"/>
      <c r="B31" s="267"/>
      <c r="C31" s="267"/>
      <c r="D31" s="267"/>
      <c r="E31" s="267"/>
      <c r="F31" s="267"/>
      <c r="G31" s="272"/>
      <c r="H31" s="304"/>
      <c r="I31" s="272"/>
      <c r="J31" s="29"/>
      <c r="K31" s="267"/>
      <c r="L31" s="267"/>
      <c r="M31" s="269"/>
      <c r="N31" s="28"/>
      <c r="O31" s="260" t="s">
        <v>226</v>
      </c>
      <c r="P31" s="260"/>
      <c r="Q31" s="267"/>
      <c r="R31" s="267"/>
      <c r="S31" s="345"/>
      <c r="T31" s="266"/>
    </row>
    <row r="32" spans="1:20" s="268" customFormat="1" ht="18.75" customHeight="1">
      <c r="A32" s="629"/>
      <c r="B32" s="631"/>
      <c r="C32" s="267"/>
      <c r="D32" s="267"/>
      <c r="E32" s="267"/>
      <c r="F32" s="267"/>
      <c r="G32" s="112" t="s">
        <v>524</v>
      </c>
      <c r="H32" s="96"/>
      <c r="I32" s="96"/>
      <c r="J32" s="28"/>
      <c r="K32" s="267"/>
      <c r="L32" s="267"/>
      <c r="M32" s="267"/>
      <c r="N32" s="272"/>
      <c r="O32" s="273" t="s">
        <v>227</v>
      </c>
      <c r="P32" s="273"/>
      <c r="Q32" s="272"/>
      <c r="R32" s="272"/>
      <c r="S32" s="345"/>
      <c r="T32" s="266"/>
    </row>
    <row r="33" spans="1:20" s="268" customFormat="1" ht="24.75" customHeight="1">
      <c r="A33" s="630"/>
      <c r="B33" s="632"/>
      <c r="C33" s="267"/>
      <c r="D33" s="267"/>
      <c r="E33" s="267"/>
      <c r="F33" s="271" t="s">
        <v>285</v>
      </c>
      <c r="G33" s="672" t="s">
        <v>569</v>
      </c>
      <c r="H33" s="267"/>
      <c r="I33" s="272"/>
      <c r="J33" s="267"/>
      <c r="K33" s="267"/>
      <c r="L33" s="267"/>
      <c r="M33" s="267"/>
      <c r="N33" s="95"/>
      <c r="O33" s="95"/>
      <c r="P33" s="95"/>
      <c r="Q33" s="95"/>
      <c r="R33" s="95"/>
      <c r="S33" s="345"/>
      <c r="T33" s="266"/>
    </row>
    <row r="34" spans="1:20" s="268" customFormat="1" ht="23.25" customHeight="1">
      <c r="A34" s="347"/>
      <c r="B34" s="272"/>
      <c r="C34" s="262"/>
      <c r="D34" s="262"/>
      <c r="E34" s="262"/>
      <c r="F34" s="271" t="s">
        <v>277</v>
      </c>
      <c r="G34" s="673" t="s">
        <v>380</v>
      </c>
      <c r="H34" s="267"/>
      <c r="I34" s="267"/>
      <c r="J34" s="267"/>
      <c r="K34" s="267"/>
      <c r="L34" s="267"/>
      <c r="M34" s="95"/>
      <c r="N34" s="267"/>
      <c r="O34" s="267"/>
      <c r="P34" s="267"/>
      <c r="Q34" s="267"/>
      <c r="R34" s="267"/>
      <c r="S34" s="345"/>
      <c r="T34" s="266"/>
    </row>
    <row r="35" spans="1:20" ht="26.25" customHeight="1">
      <c r="A35" s="747" t="s">
        <v>115</v>
      </c>
      <c r="B35" s="748"/>
      <c r="C35" s="262"/>
      <c r="D35" s="262"/>
      <c r="E35" s="262"/>
      <c r="F35" s="271" t="s">
        <v>286</v>
      </c>
      <c r="G35" s="267"/>
      <c r="H35" s="267"/>
      <c r="I35" s="267"/>
      <c r="J35" s="267"/>
      <c r="K35" s="267"/>
      <c r="L35" s="267"/>
      <c r="M35" s="267"/>
      <c r="N35" s="267"/>
      <c r="O35" s="267"/>
      <c r="P35" s="267"/>
      <c r="Q35" s="267"/>
      <c r="R35" s="267"/>
      <c r="S35" s="345"/>
      <c r="T35" s="266"/>
    </row>
    <row r="36" spans="1:20" ht="15">
      <c r="A36" s="348"/>
      <c r="B36" s="349"/>
      <c r="C36" s="349"/>
      <c r="D36" s="349"/>
      <c r="E36" s="349"/>
      <c r="F36" s="350" t="s">
        <v>289</v>
      </c>
      <c r="G36" s="349"/>
      <c r="H36" s="349"/>
      <c r="I36" s="349"/>
      <c r="J36" s="349"/>
      <c r="K36" s="349"/>
      <c r="L36" s="349"/>
      <c r="M36" s="349"/>
      <c r="N36" s="349"/>
      <c r="O36" s="349"/>
      <c r="P36" s="349"/>
      <c r="Q36" s="349"/>
      <c r="R36" s="349"/>
      <c r="S36" s="351"/>
      <c r="T36" s="266"/>
    </row>
    <row r="37" spans="1:20" ht="15">
      <c r="A37" s="270" t="s">
        <v>116</v>
      </c>
      <c r="B37" s="266"/>
      <c r="C37" s="266"/>
      <c r="D37" s="266"/>
      <c r="E37" s="266"/>
      <c r="F37" s="266"/>
      <c r="G37" s="266"/>
      <c r="H37" s="266"/>
      <c r="I37" s="266"/>
      <c r="J37" s="266"/>
      <c r="K37" s="266"/>
      <c r="L37" s="266"/>
      <c r="M37" s="266"/>
      <c r="N37" s="266"/>
      <c r="O37" s="266"/>
      <c r="P37" s="266"/>
      <c r="Q37" s="266"/>
      <c r="R37" s="266"/>
      <c r="S37" s="266"/>
      <c r="T37" s="266"/>
    </row>
    <row r="38" spans="1:20" ht="15">
      <c r="A38" s="266"/>
      <c r="B38" s="266"/>
      <c r="C38" s="266"/>
      <c r="D38" s="266"/>
      <c r="E38" s="266"/>
      <c r="F38" s="266"/>
      <c r="G38" s="266"/>
      <c r="H38" s="266"/>
      <c r="I38" s="266"/>
      <c r="J38" s="266"/>
      <c r="K38" s="266"/>
      <c r="L38" s="266"/>
      <c r="M38" s="266"/>
      <c r="N38" s="266"/>
      <c r="O38" s="266"/>
      <c r="P38" s="266"/>
      <c r="Q38" s="266"/>
      <c r="R38" s="266"/>
      <c r="S38" s="266"/>
      <c r="T38" s="266"/>
    </row>
    <row r="39" spans="1:20" ht="15">
      <c r="A39" s="266"/>
      <c r="B39" s="266"/>
      <c r="C39" s="266"/>
      <c r="D39" s="266"/>
      <c r="E39" s="266"/>
      <c r="F39" s="266"/>
      <c r="G39" s="266"/>
      <c r="H39" s="266"/>
      <c r="I39" s="266"/>
      <c r="J39" s="266"/>
      <c r="K39" s="266"/>
      <c r="L39" s="266"/>
      <c r="M39" s="266"/>
      <c r="N39" s="266"/>
      <c r="O39" s="266"/>
      <c r="P39" s="266"/>
      <c r="Q39" s="266"/>
      <c r="R39" s="266"/>
      <c r="S39" s="266"/>
      <c r="T39" s="266"/>
    </row>
    <row r="40" spans="1:20" ht="15">
      <c r="A40" s="266"/>
      <c r="B40" s="266"/>
      <c r="C40" s="266"/>
      <c r="D40" s="266"/>
      <c r="E40" s="266"/>
      <c r="F40" s="266"/>
      <c r="G40" s="266"/>
      <c r="H40" s="266"/>
      <c r="I40" s="266"/>
      <c r="J40" s="266"/>
      <c r="K40" s="266"/>
      <c r="L40" s="266"/>
      <c r="M40" s="266"/>
      <c r="N40" s="266"/>
      <c r="O40" s="266"/>
      <c r="P40" s="266"/>
      <c r="Q40" s="266"/>
      <c r="R40" s="266"/>
      <c r="S40" s="266"/>
      <c r="T40" s="266"/>
    </row>
    <row r="41" spans="1:20" ht="15">
      <c r="A41" s="266"/>
      <c r="B41" s="266"/>
      <c r="C41" s="266"/>
      <c r="D41" s="266"/>
      <c r="E41" s="266"/>
      <c r="F41" s="266"/>
      <c r="G41" s="266"/>
      <c r="H41" s="266"/>
      <c r="I41" s="266"/>
      <c r="J41" s="266"/>
      <c r="K41" s="266"/>
      <c r="L41" s="266"/>
      <c r="M41" s="266"/>
      <c r="N41" s="266"/>
      <c r="O41" s="266"/>
      <c r="P41" s="266"/>
      <c r="Q41" s="266"/>
      <c r="R41" s="266"/>
      <c r="S41" s="266"/>
      <c r="T41" s="266"/>
    </row>
    <row r="42" spans="1:20" ht="15">
      <c r="A42" s="266"/>
      <c r="B42" s="266"/>
      <c r="C42" s="266"/>
      <c r="D42" s="266"/>
      <c r="E42" s="266"/>
      <c r="F42" s="266"/>
      <c r="G42" s="266"/>
      <c r="H42" s="266"/>
      <c r="I42" s="266"/>
      <c r="J42" s="266"/>
      <c r="K42" s="266"/>
      <c r="L42" s="266"/>
      <c r="M42" s="266"/>
      <c r="N42" s="266"/>
      <c r="O42" s="266"/>
      <c r="P42" s="266"/>
      <c r="Q42" s="266"/>
      <c r="R42" s="266"/>
      <c r="S42" s="266"/>
      <c r="T42" s="266"/>
    </row>
  </sheetData>
  <sheetProtection/>
  <mergeCells count="24">
    <mergeCell ref="M2:S2"/>
    <mergeCell ref="L4:N5"/>
    <mergeCell ref="I8:I9"/>
    <mergeCell ref="D7:F8"/>
    <mergeCell ref="D9:D10"/>
    <mergeCell ref="O4:S5"/>
    <mergeCell ref="B3:C3"/>
    <mergeCell ref="C7:C10"/>
    <mergeCell ref="K9:K10"/>
    <mergeCell ref="B2:C2"/>
    <mergeCell ref="J7:L7"/>
    <mergeCell ref="G8:H10"/>
    <mergeCell ref="K8:L8"/>
    <mergeCell ref="J8:J9"/>
    <mergeCell ref="A35:B35"/>
    <mergeCell ref="A27:D27"/>
    <mergeCell ref="A7:A10"/>
    <mergeCell ref="B7:B10"/>
    <mergeCell ref="A30:B30"/>
    <mergeCell ref="A29:S29"/>
    <mergeCell ref="G7:I7"/>
    <mergeCell ref="O7:S9"/>
    <mergeCell ref="M9:M10"/>
    <mergeCell ref="M7:N8"/>
  </mergeCells>
  <printOptions horizontalCentered="1" verticalCentered="1"/>
  <pageMargins left="0.3937007874015748" right="0.3937007874015748" top="0.34" bottom="0.36" header="0" footer="0"/>
  <pageSetup blackAndWhite="1" fitToHeight="1" fitToWidth="1" horizontalDpi="600" verticalDpi="600" orientation="landscape" paperSize="9" scale="61" r:id="rId2"/>
  <drawing r:id="rId1"/>
</worksheet>
</file>

<file path=xl/worksheets/sheet11.xml><?xml version="1.0" encoding="utf-8"?>
<worksheet xmlns="http://schemas.openxmlformats.org/spreadsheetml/2006/main" xmlns:r="http://schemas.openxmlformats.org/officeDocument/2006/relationships">
  <sheetPr codeName="Sayfa16">
    <tabColor indexed="52"/>
  </sheetPr>
  <dimension ref="A1:T37"/>
  <sheetViews>
    <sheetView showGridLines="0" zoomScalePageLayoutView="0" workbookViewId="0" topLeftCell="A1">
      <selection activeCell="V8" sqref="V8"/>
    </sheetView>
  </sheetViews>
  <sheetFormatPr defaultColWidth="9.140625" defaultRowHeight="12.75"/>
  <cols>
    <col min="1" max="1" width="4.7109375" style="558" customWidth="1"/>
    <col min="2" max="2" width="12.57421875" style="558" customWidth="1"/>
    <col min="3" max="5" width="3.8515625" style="558" customWidth="1"/>
    <col min="6" max="6" width="5.140625" style="558" customWidth="1"/>
    <col min="7" max="7" width="5.00390625" style="558" customWidth="1"/>
    <col min="8" max="8" width="4.140625" style="558" customWidth="1"/>
    <col min="9" max="9" width="3.140625" style="558" customWidth="1"/>
    <col min="10" max="10" width="3.421875" style="558" customWidth="1"/>
    <col min="11" max="11" width="4.140625" style="558" customWidth="1"/>
    <col min="12" max="12" width="3.421875" style="558" customWidth="1"/>
    <col min="13" max="13" width="4.00390625" style="558" customWidth="1"/>
    <col min="14" max="15" width="3.421875" style="558" customWidth="1"/>
    <col min="16" max="16" width="7.00390625" style="558" customWidth="1"/>
    <col min="17" max="17" width="4.140625" style="558" customWidth="1"/>
    <col min="18" max="18" width="5.00390625" style="558" customWidth="1"/>
    <col min="19" max="19" width="10.140625" style="558" customWidth="1"/>
    <col min="20" max="16384" width="9.140625" style="556" customWidth="1"/>
  </cols>
  <sheetData>
    <row r="1" ht="12.75" customHeight="1">
      <c r="S1" s="559" t="s">
        <v>318</v>
      </c>
    </row>
    <row r="2" spans="1:19" ht="15" customHeight="1">
      <c r="A2" s="808" t="s">
        <v>319</v>
      </c>
      <c r="B2" s="808"/>
      <c r="C2" s="808"/>
      <c r="D2" s="808"/>
      <c r="E2" s="808"/>
      <c r="F2" s="808"/>
      <c r="G2" s="808"/>
      <c r="H2" s="808"/>
      <c r="I2" s="808"/>
      <c r="J2" s="808"/>
      <c r="K2" s="808"/>
      <c r="L2" s="808"/>
      <c r="M2" s="808"/>
      <c r="N2" s="808"/>
      <c r="O2" s="808"/>
      <c r="P2" s="808"/>
      <c r="Q2" s="808"/>
      <c r="R2" s="808"/>
      <c r="S2" s="808"/>
    </row>
    <row r="3" spans="1:19" ht="11.25" customHeight="1">
      <c r="A3" s="560"/>
      <c r="B3" s="560"/>
      <c r="C3" s="560"/>
      <c r="D3" s="560"/>
      <c r="E3" s="560"/>
      <c r="F3" s="560"/>
      <c r="G3" s="560"/>
      <c r="H3" s="560"/>
      <c r="I3" s="560"/>
      <c r="J3" s="560"/>
      <c r="K3" s="560"/>
      <c r="L3" s="560"/>
      <c r="M3" s="560"/>
      <c r="N3" s="560"/>
      <c r="O3" s="560"/>
      <c r="P3" s="560"/>
      <c r="Q3" s="560"/>
      <c r="R3" s="560"/>
      <c r="S3" s="560"/>
    </row>
    <row r="4" spans="1:19" ht="22.5" customHeight="1">
      <c r="A4" s="561" t="s">
        <v>320</v>
      </c>
      <c r="B4" s="562" t="str">
        <f>BİLGİLER!I15</f>
        <v>18873640-841.02/</v>
      </c>
      <c r="C4" s="562"/>
      <c r="D4" s="562"/>
      <c r="E4" s="562"/>
      <c r="F4" s="562"/>
      <c r="G4" s="563"/>
      <c r="H4" s="563"/>
      <c r="I4" s="563"/>
      <c r="J4" s="563"/>
      <c r="K4" s="564"/>
      <c r="L4" s="564"/>
      <c r="M4" s="564"/>
      <c r="N4" s="564"/>
      <c r="O4" s="564"/>
      <c r="P4" s="564"/>
      <c r="Q4" s="564"/>
      <c r="R4" s="564"/>
      <c r="S4" s="565">
        <f>MEMUR!D9</f>
        <v>42940</v>
      </c>
    </row>
    <row r="5" spans="1:19" ht="34.5" customHeight="1">
      <c r="A5" s="566" t="s">
        <v>321</v>
      </c>
      <c r="B5" s="567"/>
      <c r="C5" s="567"/>
      <c r="D5" s="567"/>
      <c r="E5" s="568"/>
      <c r="F5" s="569" t="str">
        <f>BİLGİLER!B9</f>
        <v>Mehmet Akif Ersoy Ortaokulu</v>
      </c>
      <c r="G5" s="570"/>
      <c r="H5" s="570"/>
      <c r="I5" s="570"/>
      <c r="J5" s="570"/>
      <c r="K5" s="571"/>
      <c r="L5" s="568"/>
      <c r="M5" s="568"/>
      <c r="N5" s="568"/>
      <c r="O5" s="568"/>
      <c r="P5" s="568"/>
      <c r="Q5" s="568"/>
      <c r="R5" s="568"/>
      <c r="S5" s="572"/>
    </row>
    <row r="6" spans="1:19" ht="45" customHeight="1">
      <c r="A6" s="814" t="str">
        <f>IF(BİLGİLER!B14="İL","DEFTERDARLIK MUHASEBE MÜDÜRLÜĞÜNE","MAL MÜDÜRLÜĞÜNE")</f>
        <v>MAL MÜDÜRLÜĞÜNE</v>
      </c>
      <c r="B6" s="815"/>
      <c r="C6" s="815"/>
      <c r="D6" s="815"/>
      <c r="E6" s="815"/>
      <c r="F6" s="815"/>
      <c r="G6" s="815"/>
      <c r="H6" s="815"/>
      <c r="I6" s="815"/>
      <c r="J6" s="815"/>
      <c r="K6" s="815"/>
      <c r="L6" s="815"/>
      <c r="M6" s="815"/>
      <c r="N6" s="815"/>
      <c r="O6" s="815"/>
      <c r="P6" s="815"/>
      <c r="Q6" s="815"/>
      <c r="R6" s="815"/>
      <c r="S6" s="816"/>
    </row>
    <row r="7" spans="2:10" ht="9" customHeight="1">
      <c r="B7" s="573"/>
      <c r="C7" s="573"/>
      <c r="D7" s="573"/>
      <c r="E7" s="573"/>
      <c r="F7" s="573"/>
      <c r="G7" s="573"/>
      <c r="H7" s="573"/>
      <c r="I7" s="573"/>
      <c r="J7" s="573"/>
    </row>
    <row r="8" spans="1:20" ht="58.5" customHeight="1">
      <c r="A8" s="811" t="s">
        <v>333</v>
      </c>
      <c r="B8" s="802" t="s">
        <v>322</v>
      </c>
      <c r="C8" s="803"/>
      <c r="D8" s="803"/>
      <c r="E8" s="803"/>
      <c r="F8" s="803"/>
      <c r="G8" s="804"/>
      <c r="H8" s="817" t="s">
        <v>390</v>
      </c>
      <c r="I8" s="818"/>
      <c r="J8" s="818"/>
      <c r="K8" s="818"/>
      <c r="L8" s="818"/>
      <c r="M8" s="818"/>
      <c r="N8" s="818"/>
      <c r="O8" s="818"/>
      <c r="P8" s="818"/>
      <c r="Q8" s="818"/>
      <c r="R8" s="818"/>
      <c r="S8" s="819"/>
      <c r="T8" s="557"/>
    </row>
    <row r="9" spans="1:19" ht="25.5" customHeight="1">
      <c r="A9" s="812"/>
      <c r="B9" s="802" t="s">
        <v>334</v>
      </c>
      <c r="C9" s="803"/>
      <c r="D9" s="803"/>
      <c r="E9" s="803"/>
      <c r="F9" s="803"/>
      <c r="G9" s="804"/>
      <c r="H9" s="805" t="s">
        <v>459</v>
      </c>
      <c r="I9" s="806"/>
      <c r="J9" s="806"/>
      <c r="K9" s="806"/>
      <c r="L9" s="806"/>
      <c r="M9" s="806"/>
      <c r="N9" s="806"/>
      <c r="O9" s="806"/>
      <c r="P9" s="806"/>
      <c r="Q9" s="806"/>
      <c r="R9" s="806"/>
      <c r="S9" s="807"/>
    </row>
    <row r="10" spans="1:19" ht="25.5" customHeight="1">
      <c r="A10" s="812"/>
      <c r="B10" s="802" t="s">
        <v>323</v>
      </c>
      <c r="C10" s="803"/>
      <c r="D10" s="803"/>
      <c r="E10" s="803"/>
      <c r="F10" s="803"/>
      <c r="G10" s="804"/>
      <c r="H10" s="576">
        <v>1</v>
      </c>
      <c r="I10" s="803" t="s">
        <v>346</v>
      </c>
      <c r="J10" s="803"/>
      <c r="K10" s="803"/>
      <c r="L10" s="803"/>
      <c r="M10" s="803"/>
      <c r="N10" s="803"/>
      <c r="O10" s="803"/>
      <c r="P10" s="803"/>
      <c r="Q10" s="803"/>
      <c r="R10" s="803"/>
      <c r="S10" s="804"/>
    </row>
    <row r="11" spans="1:19" ht="25.5" customHeight="1">
      <c r="A11" s="812"/>
      <c r="B11" s="802" t="s">
        <v>324</v>
      </c>
      <c r="C11" s="803"/>
      <c r="D11" s="803"/>
      <c r="E11" s="803"/>
      <c r="F11" s="803"/>
      <c r="G11" s="804"/>
      <c r="H11" s="802"/>
      <c r="I11" s="803"/>
      <c r="J11" s="789" t="s">
        <v>454</v>
      </c>
      <c r="K11" s="789"/>
      <c r="L11" s="789"/>
      <c r="M11" s="577"/>
      <c r="N11" s="578"/>
      <c r="O11" s="578"/>
      <c r="P11" s="578"/>
      <c r="Q11" s="578"/>
      <c r="R11" s="578"/>
      <c r="S11" s="578"/>
    </row>
    <row r="12" spans="1:19" ht="25.5" customHeight="1">
      <c r="A12" s="812"/>
      <c r="B12" s="802" t="s">
        <v>325</v>
      </c>
      <c r="C12" s="803"/>
      <c r="D12" s="803"/>
      <c r="E12" s="803"/>
      <c r="F12" s="803"/>
      <c r="G12" s="804"/>
      <c r="H12" s="802" t="s">
        <v>347</v>
      </c>
      <c r="I12" s="803"/>
      <c r="J12" s="803"/>
      <c r="K12" s="803"/>
      <c r="L12" s="803"/>
      <c r="M12" s="803"/>
      <c r="N12" s="803"/>
      <c r="O12" s="803"/>
      <c r="P12" s="803"/>
      <c r="Q12" s="803"/>
      <c r="R12" s="803"/>
      <c r="S12" s="804"/>
    </row>
    <row r="13" spans="1:19" ht="25.5" customHeight="1">
      <c r="A13" s="812"/>
      <c r="B13" s="802" t="s">
        <v>326</v>
      </c>
      <c r="C13" s="803"/>
      <c r="D13" s="803"/>
      <c r="E13" s="803"/>
      <c r="F13" s="803"/>
      <c r="G13" s="804"/>
      <c r="H13" s="809">
        <f>BORDRO!O27</f>
        <v>2120.364</v>
      </c>
      <c r="I13" s="810"/>
      <c r="J13" s="810"/>
      <c r="K13" s="574" t="s">
        <v>335</v>
      </c>
      <c r="L13" s="574"/>
      <c r="M13" s="574"/>
      <c r="N13" s="574"/>
      <c r="O13" s="574"/>
      <c r="P13" s="574"/>
      <c r="Q13" s="574"/>
      <c r="R13" s="574"/>
      <c r="S13" s="575"/>
    </row>
    <row r="14" spans="1:19" ht="25.5" customHeight="1">
      <c r="A14" s="812"/>
      <c r="B14" s="802" t="s">
        <v>327</v>
      </c>
      <c r="C14" s="803"/>
      <c r="D14" s="803"/>
      <c r="E14" s="803"/>
      <c r="F14" s="803"/>
      <c r="G14" s="804"/>
      <c r="H14" s="809">
        <f>BORDRO!O27</f>
        <v>2120.364</v>
      </c>
      <c r="I14" s="810"/>
      <c r="J14" s="810"/>
      <c r="K14" s="574" t="s">
        <v>335</v>
      </c>
      <c r="L14" s="574"/>
      <c r="M14" s="574"/>
      <c r="N14" s="574"/>
      <c r="O14" s="574"/>
      <c r="P14" s="574"/>
      <c r="Q14" s="574"/>
      <c r="R14" s="574"/>
      <c r="S14" s="575"/>
    </row>
    <row r="15" spans="1:19" ht="25.5" customHeight="1">
      <c r="A15" s="812"/>
      <c r="B15" s="802" t="s">
        <v>328</v>
      </c>
      <c r="C15" s="803"/>
      <c r="D15" s="803"/>
      <c r="E15" s="803"/>
      <c r="F15" s="803"/>
      <c r="G15" s="804"/>
      <c r="H15" s="821" t="str">
        <f>CONCATENATE(BİLGİLER!I3,"-",BİLGİLER!J3,"-",BİLGİLER!K3,"-",BİLGİLER!L3,"   ",BİLGİLER!I4,"-",BİLGİLER!J4,"-",BİLGİLER!K4,"-",BİLGİLER!L4,"  ",BİLGİLER!I5,"  ",BİLGİLER!I6,"-",BİLGİLER!J6,"-",BİLGİLER!K6,"-",BİLGİLER!L6)</f>
        <v>13-01-31-62   9-9-9-5  1  3-3-2-1</v>
      </c>
      <c r="I15" s="822"/>
      <c r="J15" s="822"/>
      <c r="K15" s="822"/>
      <c r="L15" s="822"/>
      <c r="M15" s="822"/>
      <c r="N15" s="822"/>
      <c r="O15" s="822"/>
      <c r="P15" s="822"/>
      <c r="Q15" s="822"/>
      <c r="R15" s="822"/>
      <c r="S15" s="823"/>
    </row>
    <row r="16" spans="1:19" ht="25.5" customHeight="1">
      <c r="A16" s="812"/>
      <c r="B16" s="579" t="s">
        <v>329</v>
      </c>
      <c r="C16" s="574"/>
      <c r="D16" s="574"/>
      <c r="E16" s="574"/>
      <c r="F16" s="574"/>
      <c r="G16" s="575"/>
      <c r="H16" s="820" t="str">
        <f>BİLGİLER!B17</f>
        <v>aaaaaaaaa</v>
      </c>
      <c r="I16" s="806"/>
      <c r="J16" s="806"/>
      <c r="K16" s="806"/>
      <c r="L16" s="806"/>
      <c r="M16" s="806"/>
      <c r="N16" s="574" t="str">
        <f>BİLGİLER!B18</f>
        <v>bbbbbbbbb</v>
      </c>
      <c r="O16" s="574"/>
      <c r="P16" s="574"/>
      <c r="Q16" s="574"/>
      <c r="R16" s="574"/>
      <c r="S16" s="575"/>
    </row>
    <row r="17" spans="1:19" ht="25.5" customHeight="1">
      <c r="A17" s="813"/>
      <c r="B17" s="580"/>
      <c r="C17" s="581"/>
      <c r="D17" s="581"/>
      <c r="E17" s="581"/>
      <c r="F17" s="581"/>
      <c r="G17" s="582"/>
      <c r="H17" s="580"/>
      <c r="I17" s="581"/>
      <c r="J17" s="581"/>
      <c r="K17" s="581"/>
      <c r="L17" s="581"/>
      <c r="M17" s="581"/>
      <c r="N17" s="581"/>
      <c r="O17" s="581"/>
      <c r="P17" s="581"/>
      <c r="Q17" s="581"/>
      <c r="R17" s="581"/>
      <c r="S17" s="582"/>
    </row>
    <row r="18" spans="1:19" ht="7.5" customHeight="1">
      <c r="A18" s="568"/>
      <c r="B18" s="568"/>
      <c r="C18" s="568"/>
      <c r="D18" s="568"/>
      <c r="E18" s="568"/>
      <c r="F18" s="568"/>
      <c r="G18" s="568"/>
      <c r="H18" s="568"/>
      <c r="I18" s="568"/>
      <c r="J18" s="568"/>
      <c r="K18" s="568"/>
      <c r="L18" s="568"/>
      <c r="M18" s="568"/>
      <c r="N18" s="568"/>
      <c r="O18" s="568"/>
      <c r="P18" s="568"/>
      <c r="Q18" s="568"/>
      <c r="R18" s="568"/>
      <c r="S18" s="568"/>
    </row>
    <row r="19" spans="1:19" ht="18.75" customHeight="1">
      <c r="A19" s="561"/>
      <c r="B19" s="583" t="s">
        <v>336</v>
      </c>
      <c r="C19" s="564"/>
      <c r="D19" s="564"/>
      <c r="E19" s="564"/>
      <c r="F19" s="564"/>
      <c r="G19" s="564"/>
      <c r="H19" s="564"/>
      <c r="I19" s="564"/>
      <c r="J19" s="564"/>
      <c r="K19" s="564"/>
      <c r="L19" s="564"/>
      <c r="M19" s="564"/>
      <c r="N19" s="564"/>
      <c r="O19" s="564"/>
      <c r="P19" s="564"/>
      <c r="Q19" s="564"/>
      <c r="R19" s="564"/>
      <c r="S19" s="584"/>
    </row>
    <row r="20" spans="1:19" ht="15.75" customHeight="1">
      <c r="A20" s="585"/>
      <c r="B20" s="786" t="str">
        <f>CONCATENATE(BİLGİLER!B9," personeli ",MEMUR!B6," 'nin Sürekli Görev Yolluğu olarak ")</f>
        <v>Mehmet Akif Ersoy Ortaokulu personeli Bayram BAŞOĞLU 'nin Sürekli Görev Yolluğu olarak </v>
      </c>
      <c r="C20" s="786"/>
      <c r="D20" s="786"/>
      <c r="E20" s="786"/>
      <c r="F20" s="786"/>
      <c r="G20" s="786"/>
      <c r="H20" s="786"/>
      <c r="I20" s="786"/>
      <c r="J20" s="786"/>
      <c r="K20" s="786"/>
      <c r="L20" s="786"/>
      <c r="M20" s="786"/>
      <c r="N20" s="786"/>
      <c r="O20" s="786"/>
      <c r="P20" s="786"/>
      <c r="Q20" s="786"/>
      <c r="R20" s="786"/>
      <c r="S20" s="787"/>
    </row>
    <row r="21" spans="1:19" ht="15">
      <c r="A21" s="585"/>
      <c r="B21" s="586" t="s">
        <v>337</v>
      </c>
      <c r="C21" s="371" t="str">
        <f>BİLGİLER!I3</f>
        <v>13</v>
      </c>
      <c r="D21" s="371" t="str">
        <f>BİLGİLER!J3</f>
        <v>01</v>
      </c>
      <c r="E21" s="371" t="str">
        <f>BİLGİLER!K3</f>
        <v>31</v>
      </c>
      <c r="F21" s="371" t="str">
        <f>BİLGİLER!L3</f>
        <v>62</v>
      </c>
      <c r="G21" s="587"/>
      <c r="H21" s="788" t="s">
        <v>338</v>
      </c>
      <c r="I21" s="788"/>
      <c r="J21" s="788"/>
      <c r="K21" s="788"/>
      <c r="L21" s="372">
        <f>BİLGİLER!I6</f>
        <v>3</v>
      </c>
      <c r="M21" s="372">
        <f>BİLGİLER!J6</f>
        <v>3</v>
      </c>
      <c r="N21" s="372">
        <f>BİLGİLER!K6</f>
        <v>2</v>
      </c>
      <c r="O21" s="372">
        <f>BİLGİLER!L6</f>
        <v>1</v>
      </c>
      <c r="P21" s="568" t="s">
        <v>339</v>
      </c>
      <c r="Q21" s="568"/>
      <c r="R21" s="588"/>
      <c r="S21" s="589"/>
    </row>
    <row r="22" spans="1:19" ht="15">
      <c r="A22" s="585"/>
      <c r="B22" s="590" t="s">
        <v>351</v>
      </c>
      <c r="C22" s="590"/>
      <c r="D22" s="590"/>
      <c r="E22" s="590"/>
      <c r="F22" s="590"/>
      <c r="G22" s="590"/>
      <c r="H22" s="586"/>
      <c r="I22" s="586"/>
      <c r="J22" s="568"/>
      <c r="K22" s="586"/>
      <c r="L22" s="586"/>
      <c r="M22" s="586"/>
      <c r="N22" s="586"/>
      <c r="O22" s="586"/>
      <c r="P22" s="586"/>
      <c r="Q22" s="586"/>
      <c r="R22" s="586"/>
      <c r="S22" s="591"/>
    </row>
    <row r="23" spans="1:19" ht="15">
      <c r="A23" s="580"/>
      <c r="B23" s="581"/>
      <c r="C23" s="581"/>
      <c r="D23" s="581"/>
      <c r="E23" s="581"/>
      <c r="F23" s="581"/>
      <c r="G23" s="581"/>
      <c r="H23" s="581"/>
      <c r="I23" s="581"/>
      <c r="J23" s="581"/>
      <c r="K23" s="581"/>
      <c r="L23" s="581"/>
      <c r="M23" s="581"/>
      <c r="N23" s="581"/>
      <c r="O23" s="581"/>
      <c r="P23" s="581"/>
      <c r="Q23" s="581"/>
      <c r="R23" s="581"/>
      <c r="S23" s="582"/>
    </row>
    <row r="24" ht="7.5" customHeight="1"/>
    <row r="25" spans="1:19" ht="15">
      <c r="A25" s="561"/>
      <c r="B25" s="564" t="s">
        <v>348</v>
      </c>
      <c r="C25" s="564"/>
      <c r="D25" s="564"/>
      <c r="E25" s="564"/>
      <c r="F25" s="564"/>
      <c r="G25" s="564"/>
      <c r="H25" s="564"/>
      <c r="I25" s="564"/>
      <c r="J25" s="564"/>
      <c r="K25" s="584"/>
      <c r="L25" s="561"/>
      <c r="M25" s="564"/>
      <c r="N25" s="564"/>
      <c r="O25" s="564"/>
      <c r="P25" s="564"/>
      <c r="Q25" s="564"/>
      <c r="R25" s="564"/>
      <c r="S25" s="584"/>
    </row>
    <row r="26" spans="1:19" ht="15">
      <c r="A26" s="592"/>
      <c r="B26" s="593">
        <f>H14</f>
        <v>2120.364</v>
      </c>
      <c r="C26" s="586" t="s">
        <v>173</v>
      </c>
      <c r="D26" s="586" t="s">
        <v>353</v>
      </c>
      <c r="E26" s="586"/>
      <c r="F26" s="586"/>
      <c r="G26" s="594"/>
      <c r="H26" s="594"/>
      <c r="I26" s="594"/>
      <c r="J26" s="594"/>
      <c r="K26" s="595"/>
      <c r="L26" s="585"/>
      <c r="M26" s="568"/>
      <c r="N26" s="568"/>
      <c r="O26" s="568"/>
      <c r="P26" s="568"/>
      <c r="Q26" s="568"/>
      <c r="R26" s="568"/>
      <c r="S26" s="572"/>
    </row>
    <row r="27" spans="2:19" ht="15">
      <c r="B27" s="568" t="s">
        <v>352</v>
      </c>
      <c r="C27" s="568"/>
      <c r="D27" s="568"/>
      <c r="E27" s="568"/>
      <c r="F27" s="568"/>
      <c r="G27" s="568"/>
      <c r="H27" s="568"/>
      <c r="I27" s="568"/>
      <c r="J27" s="568"/>
      <c r="K27" s="572"/>
      <c r="L27" s="585"/>
      <c r="M27" s="568"/>
      <c r="N27" s="568"/>
      <c r="O27" s="568"/>
      <c r="P27" s="568"/>
      <c r="Q27" s="568"/>
      <c r="R27" s="568"/>
      <c r="S27" s="572"/>
    </row>
    <row r="28" spans="1:19" ht="15">
      <c r="A28" s="585"/>
      <c r="B28" s="568"/>
      <c r="C28" s="568"/>
      <c r="D28" s="568"/>
      <c r="E28" s="568"/>
      <c r="F28" s="568"/>
      <c r="G28" s="568"/>
      <c r="H28" s="568"/>
      <c r="I28" s="568"/>
      <c r="J28" s="568"/>
      <c r="K28" s="572"/>
      <c r="L28" s="796" t="s">
        <v>330</v>
      </c>
      <c r="M28" s="797"/>
      <c r="N28" s="797"/>
      <c r="O28" s="797"/>
      <c r="P28" s="797"/>
      <c r="Q28" s="797"/>
      <c r="R28" s="797"/>
      <c r="S28" s="798"/>
    </row>
    <row r="29" spans="1:19" ht="15">
      <c r="A29" s="585"/>
      <c r="B29" s="568"/>
      <c r="C29" s="568"/>
      <c r="D29" s="568"/>
      <c r="E29" s="568"/>
      <c r="F29" s="568"/>
      <c r="G29" s="568"/>
      <c r="H29" s="568"/>
      <c r="I29" s="568"/>
      <c r="J29" s="568"/>
      <c r="K29" s="572"/>
      <c r="L29" s="793">
        <f>MEMUR!D9</f>
        <v>42940</v>
      </c>
      <c r="M29" s="794"/>
      <c r="N29" s="794"/>
      <c r="O29" s="794"/>
      <c r="P29" s="794"/>
      <c r="Q29" s="794"/>
      <c r="R29" s="794"/>
      <c r="S29" s="795"/>
    </row>
    <row r="30" spans="1:19" ht="15">
      <c r="A30" s="796" t="s">
        <v>340</v>
      </c>
      <c r="B30" s="797"/>
      <c r="C30" s="797"/>
      <c r="D30" s="797"/>
      <c r="E30" s="797"/>
      <c r="F30" s="797"/>
      <c r="G30" s="797"/>
      <c r="H30" s="797"/>
      <c r="I30" s="797"/>
      <c r="J30" s="797"/>
      <c r="K30" s="798"/>
      <c r="L30" s="796" t="s">
        <v>341</v>
      </c>
      <c r="M30" s="797"/>
      <c r="N30" s="797"/>
      <c r="O30" s="797"/>
      <c r="P30" s="797"/>
      <c r="Q30" s="797"/>
      <c r="R30" s="797"/>
      <c r="S30" s="798"/>
    </row>
    <row r="31" spans="1:19" ht="15">
      <c r="A31" s="585"/>
      <c r="B31" s="568"/>
      <c r="C31" s="568"/>
      <c r="D31" s="568"/>
      <c r="E31" s="568"/>
      <c r="F31" s="568"/>
      <c r="G31" s="568"/>
      <c r="H31" s="568"/>
      <c r="I31" s="568"/>
      <c r="J31" s="568"/>
      <c r="K31" s="572"/>
      <c r="L31" s="585"/>
      <c r="M31" s="568"/>
      <c r="N31" s="568"/>
      <c r="O31" s="568"/>
      <c r="P31" s="568"/>
      <c r="Q31" s="568"/>
      <c r="R31" s="568"/>
      <c r="S31" s="572"/>
    </row>
    <row r="32" spans="1:19" ht="15">
      <c r="A32" s="585" t="s">
        <v>342</v>
      </c>
      <c r="B32" s="568"/>
      <c r="C32" s="788" t="s">
        <v>343</v>
      </c>
      <c r="D32" s="788"/>
      <c r="E32" s="788"/>
      <c r="F32" s="788"/>
      <c r="G32" s="788"/>
      <c r="H32" s="788"/>
      <c r="I32" s="788"/>
      <c r="J32" s="788"/>
      <c r="K32" s="800"/>
      <c r="L32" s="585" t="s">
        <v>342</v>
      </c>
      <c r="M32" s="568"/>
      <c r="N32" s="568"/>
      <c r="O32" s="568"/>
      <c r="P32" s="788" t="s">
        <v>343</v>
      </c>
      <c r="Q32" s="788"/>
      <c r="R32" s="788"/>
      <c r="S32" s="800"/>
    </row>
    <row r="33" spans="1:19" ht="15">
      <c r="A33" s="585" t="s">
        <v>332</v>
      </c>
      <c r="B33" s="568"/>
      <c r="C33" s="799" t="str">
        <f>BİLGİLER!B17</f>
        <v>aaaaaaaaa</v>
      </c>
      <c r="D33" s="791"/>
      <c r="E33" s="791"/>
      <c r="F33" s="791"/>
      <c r="G33" s="791"/>
      <c r="H33" s="791"/>
      <c r="I33" s="791"/>
      <c r="J33" s="791"/>
      <c r="K33" s="792"/>
      <c r="L33" s="585" t="s">
        <v>332</v>
      </c>
      <c r="M33" s="568"/>
      <c r="N33" s="568"/>
      <c r="O33" s="568"/>
      <c r="P33" s="791" t="str">
        <f>BİLGİLER!B18</f>
        <v>bbbbbbbbb</v>
      </c>
      <c r="Q33" s="791"/>
      <c r="R33" s="791"/>
      <c r="S33" s="792"/>
    </row>
    <row r="34" spans="1:19" ht="15">
      <c r="A34" s="585" t="s">
        <v>344</v>
      </c>
      <c r="B34" s="568"/>
      <c r="C34" s="799" t="str">
        <f>BİLGİLER!F17</f>
        <v>Şube Müdürü</v>
      </c>
      <c r="D34" s="791"/>
      <c r="E34" s="791"/>
      <c r="F34" s="791"/>
      <c r="G34" s="791"/>
      <c r="H34" s="791"/>
      <c r="I34" s="791"/>
      <c r="J34" s="791"/>
      <c r="K34" s="792"/>
      <c r="L34" s="585" t="s">
        <v>344</v>
      </c>
      <c r="M34" s="568"/>
      <c r="N34" s="568"/>
      <c r="O34" s="568"/>
      <c r="P34" s="801" t="str">
        <f>BİLGİLER!F18</f>
        <v>İlçe Milli Eğitim Müdürü</v>
      </c>
      <c r="Q34" s="791"/>
      <c r="R34" s="791"/>
      <c r="S34" s="792"/>
    </row>
    <row r="35" spans="1:19" ht="15">
      <c r="A35" s="580"/>
      <c r="B35" s="581"/>
      <c r="C35" s="581"/>
      <c r="D35" s="581"/>
      <c r="E35" s="581"/>
      <c r="F35" s="581"/>
      <c r="G35" s="581"/>
      <c r="H35" s="581"/>
      <c r="I35" s="581"/>
      <c r="J35" s="581"/>
      <c r="K35" s="582"/>
      <c r="L35" s="580"/>
      <c r="M35" s="581"/>
      <c r="N35" s="581"/>
      <c r="O35" s="581"/>
      <c r="P35" s="581"/>
      <c r="Q35" s="581"/>
      <c r="R35" s="581"/>
      <c r="S35" s="582"/>
    </row>
    <row r="36" spans="1:19" ht="32.25" customHeight="1">
      <c r="A36" s="790" t="s">
        <v>331</v>
      </c>
      <c r="B36" s="790"/>
      <c r="C36" s="790"/>
      <c r="D36" s="790"/>
      <c r="E36" s="790"/>
      <c r="F36" s="790"/>
      <c r="G36" s="790"/>
      <c r="H36" s="790"/>
      <c r="I36" s="790"/>
      <c r="J36" s="790"/>
      <c r="K36" s="790"/>
      <c r="L36" s="790"/>
      <c r="M36" s="790"/>
      <c r="N36" s="790"/>
      <c r="O36" s="790"/>
      <c r="P36" s="790"/>
      <c r="Q36" s="790"/>
      <c r="R36" s="790"/>
      <c r="S36" s="790"/>
    </row>
    <row r="37" spans="1:19" ht="15">
      <c r="A37" s="596"/>
      <c r="B37" s="596"/>
      <c r="C37" s="596"/>
      <c r="D37" s="596"/>
      <c r="E37" s="596"/>
      <c r="F37" s="596"/>
      <c r="G37" s="596"/>
      <c r="H37" s="596"/>
      <c r="I37" s="596"/>
      <c r="J37" s="596"/>
      <c r="K37" s="596"/>
      <c r="L37" s="596"/>
      <c r="M37" s="596"/>
      <c r="N37" s="596"/>
      <c r="O37" s="596"/>
      <c r="P37" s="596"/>
      <c r="Q37" s="596"/>
      <c r="R37" s="596"/>
      <c r="S37" s="596"/>
    </row>
  </sheetData>
  <sheetProtection password="CC1A" sheet="1" objects="1" scenarios="1"/>
  <mergeCells count="34">
    <mergeCell ref="H8:S8"/>
    <mergeCell ref="I10:S10"/>
    <mergeCell ref="H13:J13"/>
    <mergeCell ref="H16:M16"/>
    <mergeCell ref="H11:I11"/>
    <mergeCell ref="H15:S15"/>
    <mergeCell ref="A2:S2"/>
    <mergeCell ref="B14:G14"/>
    <mergeCell ref="B11:G11"/>
    <mergeCell ref="H12:S12"/>
    <mergeCell ref="B13:G13"/>
    <mergeCell ref="B12:G12"/>
    <mergeCell ref="H14:J14"/>
    <mergeCell ref="A8:A17"/>
    <mergeCell ref="B8:G8"/>
    <mergeCell ref="A6:S6"/>
    <mergeCell ref="P34:S34"/>
    <mergeCell ref="B10:G10"/>
    <mergeCell ref="B9:G9"/>
    <mergeCell ref="H9:S9"/>
    <mergeCell ref="L28:S28"/>
    <mergeCell ref="P32:S32"/>
    <mergeCell ref="B15:G15"/>
    <mergeCell ref="C33:K33"/>
    <mergeCell ref="B20:S20"/>
    <mergeCell ref="H21:K21"/>
    <mergeCell ref="J11:L11"/>
    <mergeCell ref="A36:S36"/>
    <mergeCell ref="P33:S33"/>
    <mergeCell ref="L29:S29"/>
    <mergeCell ref="L30:S30"/>
    <mergeCell ref="C34:K34"/>
    <mergeCell ref="A30:K30"/>
    <mergeCell ref="C32:K32"/>
  </mergeCells>
  <printOptions horizontalCentered="1"/>
  <pageMargins left="0.3937007874015748" right="0.1968503937007874" top="0.5905511811023623" bottom="0.5905511811023623" header="0" footer="0"/>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ayfa13">
    <pageSetUpPr fitToPage="1"/>
  </sheetPr>
  <dimension ref="A1:Z51"/>
  <sheetViews>
    <sheetView showGridLines="0" zoomScalePageLayoutView="0" workbookViewId="0" topLeftCell="A1">
      <selection activeCell="Y14" sqref="Y14"/>
    </sheetView>
  </sheetViews>
  <sheetFormatPr defaultColWidth="9.140625" defaultRowHeight="12.75"/>
  <cols>
    <col min="1" max="1" width="4.8515625" style="606" customWidth="1"/>
    <col min="2" max="2" width="4.7109375" style="606" customWidth="1"/>
    <col min="3" max="26" width="4.00390625" style="606" customWidth="1"/>
    <col min="27" max="16384" width="9.140625" style="606" customWidth="1"/>
  </cols>
  <sheetData>
    <row r="1" spans="1:26" ht="15.75">
      <c r="A1" s="824" t="s">
        <v>361</v>
      </c>
      <c r="B1" s="824"/>
      <c r="C1" s="824"/>
      <c r="D1" s="824"/>
      <c r="E1" s="824"/>
      <c r="F1" s="824"/>
      <c r="G1" s="824"/>
      <c r="H1" s="824"/>
      <c r="I1" s="824"/>
      <c r="J1" s="824"/>
      <c r="K1" s="824"/>
      <c r="L1" s="824"/>
      <c r="M1" s="824"/>
      <c r="N1" s="824"/>
      <c r="O1" s="824"/>
      <c r="P1" s="824"/>
      <c r="Q1" s="824"/>
      <c r="R1" s="824"/>
      <c r="S1" s="824"/>
      <c r="T1" s="824"/>
      <c r="U1" s="824"/>
      <c r="V1" s="824"/>
      <c r="W1" s="824"/>
      <c r="X1" s="824"/>
      <c r="Y1" s="824"/>
      <c r="Z1" s="824"/>
    </row>
    <row r="2" spans="1:26" ht="15.75">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row>
    <row r="3" spans="1:26" ht="15.75">
      <c r="A3" s="607"/>
      <c r="B3" s="607"/>
      <c r="C3" s="607"/>
      <c r="D3" s="607"/>
      <c r="E3" s="607"/>
      <c r="F3" s="607"/>
      <c r="G3" s="607"/>
      <c r="H3" s="607"/>
      <c r="I3" s="607"/>
      <c r="J3" s="607"/>
      <c r="K3" s="607"/>
      <c r="L3" s="607"/>
      <c r="M3" s="607"/>
      <c r="N3" s="607"/>
      <c r="O3" s="607"/>
      <c r="P3" s="607"/>
      <c r="Q3" s="607"/>
      <c r="R3" s="607"/>
      <c r="S3" s="607"/>
      <c r="T3" s="607"/>
      <c r="U3" s="607"/>
      <c r="V3" s="607"/>
      <c r="W3" s="607"/>
      <c r="X3" s="607"/>
      <c r="Y3" s="607"/>
      <c r="Z3" s="607"/>
    </row>
    <row r="4" spans="1:26" ht="15.75">
      <c r="A4" s="825" t="s">
        <v>370</v>
      </c>
      <c r="B4" s="825"/>
      <c r="C4" s="825"/>
      <c r="D4" s="825"/>
      <c r="E4" s="825"/>
      <c r="F4" s="825"/>
      <c r="G4" s="825"/>
      <c r="H4" s="825"/>
      <c r="I4" s="826"/>
      <c r="J4" s="607" t="str">
        <f>MEMUR!B18</f>
        <v>Tokat-Erbaa-Mehmet Akif Ersoy Ortaokulu</v>
      </c>
      <c r="K4" s="607"/>
      <c r="L4" s="607"/>
      <c r="M4" s="607"/>
      <c r="N4" s="607"/>
      <c r="O4" s="607"/>
      <c r="P4" s="607"/>
      <c r="Q4" s="607"/>
      <c r="R4" s="607"/>
      <c r="S4" s="607"/>
      <c r="T4" s="607"/>
      <c r="U4" s="607"/>
      <c r="V4" s="607"/>
      <c r="W4" s="607"/>
      <c r="X4" s="607"/>
      <c r="Y4" s="607"/>
      <c r="Z4" s="607"/>
    </row>
    <row r="5" spans="1:26" ht="17.25" customHeight="1">
      <c r="A5" s="825" t="s">
        <v>365</v>
      </c>
      <c r="B5" s="825"/>
      <c r="C5" s="825"/>
      <c r="D5" s="825"/>
      <c r="E5" s="825"/>
      <c r="F5" s="825"/>
      <c r="G5" s="825"/>
      <c r="H5" s="825"/>
      <c r="I5" s="826"/>
      <c r="J5" s="827" t="str">
        <f>MEMUR!B7</f>
        <v>Öğretmen</v>
      </c>
      <c r="K5" s="828"/>
      <c r="L5" s="828"/>
      <c r="M5" s="828"/>
      <c r="N5" s="828"/>
      <c r="O5" s="828"/>
      <c r="P5" s="828"/>
      <c r="Q5" s="828"/>
      <c r="R5" s="828"/>
      <c r="S5" s="828"/>
      <c r="T5" s="828"/>
      <c r="U5" s="828"/>
      <c r="V5" s="828"/>
      <c r="W5" s="828"/>
      <c r="X5" s="828"/>
      <c r="Y5" s="607"/>
      <c r="Z5" s="607"/>
    </row>
    <row r="6" spans="1:26" ht="17.25" customHeight="1">
      <c r="A6" s="825" t="s">
        <v>366</v>
      </c>
      <c r="B6" s="825"/>
      <c r="C6" s="825"/>
      <c r="D6" s="825"/>
      <c r="E6" s="825"/>
      <c r="F6" s="825"/>
      <c r="G6" s="825"/>
      <c r="H6" s="825"/>
      <c r="I6" s="826"/>
      <c r="J6" s="827" t="str">
        <f>MEMUR!B6</f>
        <v>Bayram BAŞOĞLU</v>
      </c>
      <c r="K6" s="828"/>
      <c r="L6" s="828"/>
      <c r="M6" s="828"/>
      <c r="N6" s="828"/>
      <c r="O6" s="828"/>
      <c r="P6" s="828"/>
      <c r="Q6" s="828"/>
      <c r="R6" s="828"/>
      <c r="S6" s="828"/>
      <c r="T6" s="828"/>
      <c r="U6" s="828"/>
      <c r="V6" s="828"/>
      <c r="W6" s="828"/>
      <c r="X6" s="828"/>
      <c r="Y6" s="607"/>
      <c r="Z6" s="607"/>
    </row>
    <row r="7" spans="1:26" ht="17.25" customHeight="1">
      <c r="A7" s="825" t="s">
        <v>354</v>
      </c>
      <c r="B7" s="825"/>
      <c r="C7" s="825"/>
      <c r="D7" s="825"/>
      <c r="E7" s="825"/>
      <c r="F7" s="825"/>
      <c r="G7" s="825"/>
      <c r="H7" s="825"/>
      <c r="I7" s="826"/>
      <c r="J7" s="827"/>
      <c r="K7" s="828"/>
      <c r="L7" s="828"/>
      <c r="M7" s="828"/>
      <c r="N7" s="828"/>
      <c r="O7" s="828"/>
      <c r="P7" s="828"/>
      <c r="Q7" s="828"/>
      <c r="R7" s="828"/>
      <c r="S7" s="828"/>
      <c r="T7" s="828"/>
      <c r="U7" s="828"/>
      <c r="V7" s="828"/>
      <c r="W7" s="828"/>
      <c r="X7" s="828"/>
      <c r="Y7" s="607"/>
      <c r="Z7" s="607"/>
    </row>
    <row r="8" spans="1:26" ht="17.25" customHeight="1">
      <c r="A8" s="825" t="s">
        <v>367</v>
      </c>
      <c r="B8" s="825"/>
      <c r="C8" s="825"/>
      <c r="D8" s="825"/>
      <c r="E8" s="825"/>
      <c r="F8" s="825"/>
      <c r="G8" s="825"/>
      <c r="H8" s="825"/>
      <c r="I8" s="826"/>
      <c r="J8" s="827"/>
      <c r="K8" s="828"/>
      <c r="L8" s="828"/>
      <c r="M8" s="828"/>
      <c r="N8" s="828"/>
      <c r="O8" s="828"/>
      <c r="P8" s="828"/>
      <c r="Q8" s="828"/>
      <c r="R8" s="828"/>
      <c r="S8" s="828"/>
      <c r="T8" s="828"/>
      <c r="U8" s="828"/>
      <c r="V8" s="828"/>
      <c r="W8" s="828"/>
      <c r="X8" s="828"/>
      <c r="Y8" s="607"/>
      <c r="Z8" s="607"/>
    </row>
    <row r="9" spans="1:26" ht="17.25" customHeight="1">
      <c r="A9" s="825" t="s">
        <v>368</v>
      </c>
      <c r="B9" s="825"/>
      <c r="C9" s="825"/>
      <c r="D9" s="825"/>
      <c r="E9" s="825"/>
      <c r="F9" s="825"/>
      <c r="G9" s="825"/>
      <c r="H9" s="825"/>
      <c r="I9" s="826"/>
      <c r="J9" s="827" t="s">
        <v>395</v>
      </c>
      <c r="K9" s="828"/>
      <c r="L9" s="828"/>
      <c r="M9" s="828"/>
      <c r="N9" s="828"/>
      <c r="O9" s="828"/>
      <c r="P9" s="828"/>
      <c r="Q9" s="828"/>
      <c r="R9" s="828"/>
      <c r="S9" s="828"/>
      <c r="T9" s="828"/>
      <c r="U9" s="828"/>
      <c r="V9" s="828"/>
      <c r="W9" s="828"/>
      <c r="X9" s="828"/>
      <c r="Y9" s="607"/>
      <c r="Z9" s="607"/>
    </row>
    <row r="10" spans="1:26" ht="17.25" customHeight="1">
      <c r="A10" s="825" t="s">
        <v>364</v>
      </c>
      <c r="B10" s="825"/>
      <c r="C10" s="825"/>
      <c r="D10" s="825"/>
      <c r="E10" s="825"/>
      <c r="F10" s="825"/>
      <c r="G10" s="825"/>
      <c r="H10" s="825"/>
      <c r="I10" s="826"/>
      <c r="J10" s="827" t="s">
        <v>395</v>
      </c>
      <c r="K10" s="828"/>
      <c r="L10" s="828"/>
      <c r="M10" s="828"/>
      <c r="N10" s="828"/>
      <c r="O10" s="828"/>
      <c r="P10" s="828"/>
      <c r="Q10" s="828"/>
      <c r="R10" s="828"/>
      <c r="S10" s="828"/>
      <c r="T10" s="828"/>
      <c r="U10" s="828"/>
      <c r="V10" s="828"/>
      <c r="W10" s="828"/>
      <c r="X10" s="828"/>
      <c r="Y10" s="607"/>
      <c r="Z10" s="607"/>
    </row>
    <row r="11" spans="1:26" ht="15.75" customHeight="1">
      <c r="A11" s="835" t="s">
        <v>389</v>
      </c>
      <c r="B11" s="835"/>
      <c r="C11" s="835"/>
      <c r="D11" s="835"/>
      <c r="E11" s="835"/>
      <c r="F11" s="835"/>
      <c r="G11" s="835"/>
      <c r="H11" s="835"/>
      <c r="I11" s="826"/>
      <c r="J11" s="832">
        <f>MEMUR!B4</f>
        <v>12422</v>
      </c>
      <c r="K11" s="833"/>
      <c r="L11" s="833"/>
      <c r="M11" s="833"/>
      <c r="N11" s="833"/>
      <c r="O11" s="833"/>
      <c r="P11" s="833"/>
      <c r="Q11" s="607"/>
      <c r="R11" s="607"/>
      <c r="S11" s="607"/>
      <c r="T11" s="607"/>
      <c r="U11" s="607"/>
      <c r="V11" s="607"/>
      <c r="W11" s="607"/>
      <c r="X11" s="607"/>
      <c r="Y11" s="607"/>
      <c r="Z11" s="607"/>
    </row>
    <row r="12" spans="1:26" ht="15.75" customHeight="1">
      <c r="A12" s="835" t="s">
        <v>369</v>
      </c>
      <c r="B12" s="835"/>
      <c r="C12" s="835"/>
      <c r="D12" s="835"/>
      <c r="E12" s="835"/>
      <c r="F12" s="835"/>
      <c r="G12" s="835"/>
      <c r="H12" s="835"/>
      <c r="I12" s="826"/>
      <c r="J12" s="832">
        <f>MEMUR!B3</f>
        <v>12345678901</v>
      </c>
      <c r="K12" s="833"/>
      <c r="L12" s="833"/>
      <c r="M12" s="833"/>
      <c r="N12" s="833"/>
      <c r="O12" s="833"/>
      <c r="P12" s="833"/>
      <c r="Q12" s="607"/>
      <c r="R12" s="607"/>
      <c r="S12" s="607"/>
      <c r="T12" s="607"/>
      <c r="U12" s="607"/>
      <c r="V12" s="607"/>
      <c r="W12" s="607"/>
      <c r="X12" s="607"/>
      <c r="Y12" s="607"/>
      <c r="Z12" s="607"/>
    </row>
    <row r="13" spans="1:26" ht="15.75">
      <c r="A13" s="607"/>
      <c r="B13" s="607"/>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row>
    <row r="14" spans="1:26" ht="15.75">
      <c r="A14" s="607"/>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26" ht="12.75" customHeight="1">
      <c r="A15" s="607"/>
      <c r="B15" s="607"/>
      <c r="C15" s="607"/>
      <c r="D15" s="607"/>
      <c r="E15" s="607"/>
      <c r="F15" s="834" t="s">
        <v>355</v>
      </c>
      <c r="G15" s="834"/>
      <c r="H15" s="607" t="str">
        <f>MEMUR!D15</f>
        <v>Yurtiçi sürekli görev yolluğu</v>
      </c>
      <c r="I15" s="607"/>
      <c r="J15" s="607"/>
      <c r="K15" s="607"/>
      <c r="L15" s="607"/>
      <c r="M15" s="607"/>
      <c r="N15" s="607"/>
      <c r="O15" s="607"/>
      <c r="P15" s="607"/>
      <c r="Q15" s="607"/>
      <c r="R15" s="607"/>
      <c r="S15" s="607"/>
      <c r="T15" s="607"/>
      <c r="U15" s="607"/>
      <c r="V15" s="607"/>
      <c r="W15" s="607"/>
      <c r="X15" s="607"/>
      <c r="Y15" s="607"/>
      <c r="Z15" s="607"/>
    </row>
    <row r="16" spans="1:26" ht="15.75">
      <c r="A16" s="607"/>
      <c r="B16" s="607"/>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row>
    <row r="17" spans="1:26" ht="15.75">
      <c r="A17" s="607"/>
      <c r="B17" s="607"/>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row>
    <row r="18" spans="1:26" ht="15.75">
      <c r="A18" s="824" t="str">
        <f>UPPER(IF(BİLGİLER!B14="İL",CONCATENATE(BİLGİLER!B12," İL MİLLİ EĞİTİM MÜDÜRLÜĞÜNE SUNULMAK ÜZERE"),IF(BİLGİLER!B14="İLÇE",CONCATENATE(BİLGİLER!B13," İLÇE MİLLİ EĞİTİM MÜDÜRLÜĞÜNE SUNULMAK ÜZERE"))))</f>
        <v>ERBAA İLÇE MİLLİ EĞİTİM MÜDÜRLÜĞÜNE SUNULMAK ÜZERE</v>
      </c>
      <c r="B18" s="824"/>
      <c r="C18" s="824"/>
      <c r="D18" s="824"/>
      <c r="E18" s="824"/>
      <c r="F18" s="824"/>
      <c r="G18" s="824"/>
      <c r="H18" s="824"/>
      <c r="I18" s="824"/>
      <c r="J18" s="824"/>
      <c r="K18" s="824"/>
      <c r="L18" s="824"/>
      <c r="M18" s="824"/>
      <c r="N18" s="824"/>
      <c r="O18" s="824"/>
      <c r="P18" s="824"/>
      <c r="Q18" s="824"/>
      <c r="R18" s="824"/>
      <c r="S18" s="824"/>
      <c r="T18" s="824"/>
      <c r="U18" s="824"/>
      <c r="V18" s="824"/>
      <c r="W18" s="824"/>
      <c r="X18" s="824"/>
      <c r="Y18" s="824"/>
      <c r="Z18" s="824"/>
    </row>
    <row r="19" spans="1:26" ht="15.75">
      <c r="A19" s="824" t="s">
        <v>356</v>
      </c>
      <c r="B19" s="824"/>
      <c r="C19" s="824"/>
      <c r="D19" s="824"/>
      <c r="E19" s="824"/>
      <c r="F19" s="824"/>
      <c r="G19" s="824"/>
      <c r="H19" s="824"/>
      <c r="I19" s="824"/>
      <c r="J19" s="824"/>
      <c r="K19" s="824"/>
      <c r="L19" s="824"/>
      <c r="M19" s="824"/>
      <c r="N19" s="824"/>
      <c r="O19" s="824"/>
      <c r="P19" s="824"/>
      <c r="Q19" s="824"/>
      <c r="R19" s="824"/>
      <c r="S19" s="824"/>
      <c r="T19" s="824"/>
      <c r="U19" s="824"/>
      <c r="V19" s="824"/>
      <c r="W19" s="824"/>
      <c r="X19" s="824"/>
      <c r="Y19" s="824"/>
      <c r="Z19" s="824"/>
    </row>
    <row r="20" spans="1:26" ht="15.75">
      <c r="A20" s="607"/>
      <c r="B20" s="607"/>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row>
    <row r="21" spans="1:26" ht="52.5" customHeight="1">
      <c r="A21" s="836" t="str">
        <f>IF(MEMUR!D15="Yurtiçi Sürekli Görev Yolluğu","                 Kurumunuz/okulunuz personeli olarak çalışırken ilgili mevzuat hükümleri uyarınca naklen ............................  iline atanmış bulunmaktayım..","                   Kurumunuz/okulunuz personeli olarak çalışırken ilgili mevzuat hükümleri uyarınca ../..../20....  tarihinde emekli /terhis oldum.")</f>
        <v>                 Kurumunuz/okulunuz personeli olarak çalışırken ilgili mevzuat hükümleri uyarınca naklen ............................  iline atanmış bulunmaktayım..</v>
      </c>
      <c r="B21" s="836"/>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row>
    <row r="22" spans="1:26" ht="39.75" customHeight="1">
      <c r="A22" s="829">
        <f>IF(MEMUR!D27="EVET","                 Eşim yer değiştirmediğinden yer değiştirme masrafının tarafıma (%5) tam olarak ödenmesini istiyorum.","")</f>
      </c>
      <c r="B22" s="829"/>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row>
    <row r="23" spans="1:26" ht="36.75" customHeight="1">
      <c r="A23" s="830" t="str">
        <f>IF(MEMUR!D15="Yurtiçi Sürekli Görev Yolluğu","                  6245 Sayılı kanun uyarınca tarafıma ödenmesi gereken Sürekli Görev Yolluğumun tahakkuk ettirilerek aşağıda belirtmiş olduğum hesabıma aktarılmak suretiyle ödenmesini istiyorum. Gerekli belgeler ekte sunulmuştur.","                   375 Sayılı K.H.K.Uyarınca tarafıma ödenmesi gereken yolluk tazminatının tahakkuk ettirilerek aşağıda belirtmiş olduğum hesabıma aktarılmak suretiyle ödenmesini istiyorum. Gerekli belgeler ekte sunulmuştur.")</f>
        <v>                  6245 Sayılı kanun uyarınca tarafıma ödenmesi gereken Sürekli Görev Yolluğumun tahakkuk ettirilerek aşağıda belirtmiş olduğum hesabıma aktarılmak suretiyle ödenmesini istiyorum. Gerekli belgeler ekte sunulmuştur.</v>
      </c>
      <c r="B23" s="830"/>
      <c r="C23" s="830"/>
      <c r="D23" s="830"/>
      <c r="E23" s="830"/>
      <c r="F23" s="830"/>
      <c r="G23" s="830"/>
      <c r="H23" s="830"/>
      <c r="I23" s="830"/>
      <c r="J23" s="830"/>
      <c r="K23" s="830"/>
      <c r="L23" s="830"/>
      <c r="M23" s="830"/>
      <c r="N23" s="830"/>
      <c r="O23" s="830"/>
      <c r="P23" s="830"/>
      <c r="Q23" s="830"/>
      <c r="R23" s="830"/>
      <c r="S23" s="830"/>
      <c r="T23" s="830"/>
      <c r="U23" s="830"/>
      <c r="V23" s="830"/>
      <c r="W23" s="830"/>
      <c r="X23" s="830"/>
      <c r="Y23" s="830"/>
      <c r="Z23" s="830"/>
    </row>
    <row r="24" spans="1:26" ht="15.75">
      <c r="A24" s="607"/>
      <c r="B24" s="607"/>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row>
    <row r="25" spans="1:26" ht="15.75">
      <c r="A25" s="831" t="s">
        <v>357</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row>
    <row r="26" spans="1:26" ht="15.75">
      <c r="A26" s="607"/>
      <c r="B26" s="607"/>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row>
    <row r="27" spans="1:26" ht="15.75">
      <c r="A27" s="607"/>
      <c r="B27" s="607"/>
      <c r="C27" s="607"/>
      <c r="D27" s="607"/>
      <c r="E27" s="607"/>
      <c r="F27" s="607"/>
      <c r="G27" s="607"/>
      <c r="H27" s="607"/>
      <c r="I27" s="607"/>
      <c r="J27" s="607"/>
      <c r="K27" s="607"/>
      <c r="L27" s="607"/>
      <c r="M27" s="607"/>
      <c r="N27" s="607"/>
      <c r="O27" s="607"/>
      <c r="P27" s="607"/>
      <c r="Q27" s="607"/>
      <c r="R27" s="607"/>
      <c r="S27" s="607" t="s">
        <v>358</v>
      </c>
      <c r="T27" s="607"/>
      <c r="U27" s="607" t="s">
        <v>359</v>
      </c>
      <c r="V27" s="607"/>
      <c r="W27" s="607"/>
      <c r="X27" s="607"/>
      <c r="Y27" s="607"/>
      <c r="Z27" s="607"/>
    </row>
    <row r="28" spans="1:26" ht="15.75">
      <c r="A28" s="607"/>
      <c r="B28" s="607"/>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row>
    <row r="29" spans="1:26" ht="15.75">
      <c r="A29" s="607"/>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row>
    <row r="30" spans="1:26" ht="15.75">
      <c r="A30" s="607"/>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row>
    <row r="31" spans="1:26" ht="15.75">
      <c r="A31" s="607"/>
      <c r="B31" s="607"/>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row>
    <row r="32" spans="1:26" ht="15.75">
      <c r="A32" s="607" t="s">
        <v>371</v>
      </c>
      <c r="B32" s="607"/>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row>
    <row r="33" spans="1:26" ht="15.75">
      <c r="A33" s="608" t="s">
        <v>363</v>
      </c>
      <c r="B33" s="607" t="s">
        <v>373</v>
      </c>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row>
    <row r="34" spans="1:26" ht="15.75">
      <c r="A34" s="608" t="s">
        <v>363</v>
      </c>
      <c r="B34" s="607" t="s">
        <v>460</v>
      </c>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row>
    <row r="35" spans="1:26" ht="15.75">
      <c r="A35" s="608" t="s">
        <v>363</v>
      </c>
      <c r="B35" s="607" t="s">
        <v>372</v>
      </c>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row>
    <row r="36" spans="1:26" ht="15.75">
      <c r="A36" s="608" t="s">
        <v>363</v>
      </c>
      <c r="B36" s="607" t="s">
        <v>376</v>
      </c>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row>
    <row r="37" spans="1:26" ht="15.75">
      <c r="A37" s="608"/>
      <c r="B37" s="607"/>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row>
    <row r="38" spans="1:26" ht="15.75">
      <c r="A38" s="607"/>
      <c r="B38" s="607"/>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row>
    <row r="39" spans="1:26" ht="15.75">
      <c r="A39" s="607" t="s">
        <v>375</v>
      </c>
      <c r="B39" s="607"/>
      <c r="C39" s="607"/>
      <c r="D39" s="607" t="str">
        <f>MEMUR!D2</f>
        <v>Akbank Ilgın Şubesi</v>
      </c>
      <c r="E39" s="607"/>
      <c r="F39" s="607"/>
      <c r="G39" s="607"/>
      <c r="H39" s="607"/>
      <c r="I39" s="607"/>
      <c r="J39" s="607"/>
      <c r="K39" s="607"/>
      <c r="L39" s="607"/>
      <c r="M39" s="607"/>
      <c r="N39" s="607"/>
      <c r="O39" s="607" t="s">
        <v>360</v>
      </c>
      <c r="P39" s="607"/>
      <c r="Q39" s="607"/>
      <c r="R39" s="607" t="str">
        <f>MEMUR!D3</f>
        <v>TR123456789012345678901234</v>
      </c>
      <c r="S39" s="607"/>
      <c r="T39" s="607"/>
      <c r="U39" s="607"/>
      <c r="V39" s="607"/>
      <c r="W39" s="607"/>
      <c r="X39" s="607"/>
      <c r="Y39" s="607"/>
      <c r="Z39" s="607"/>
    </row>
    <row r="40" spans="1:26" ht="18" customHeight="1">
      <c r="A40" s="824"/>
      <c r="B40" s="824"/>
      <c r="C40" s="824"/>
      <c r="D40" s="824"/>
      <c r="E40" s="824"/>
      <c r="F40" s="824"/>
      <c r="G40" s="824"/>
      <c r="H40" s="824"/>
      <c r="I40" s="824"/>
      <c r="J40" s="824"/>
      <c r="K40" s="607"/>
      <c r="L40" s="607"/>
      <c r="M40" s="607"/>
      <c r="N40" s="607"/>
      <c r="O40" s="607"/>
      <c r="P40" s="607"/>
      <c r="Q40" s="607"/>
      <c r="R40" s="607"/>
      <c r="S40" s="607"/>
      <c r="T40" s="607"/>
      <c r="U40" s="607"/>
      <c r="V40" s="607"/>
      <c r="W40" s="607"/>
      <c r="X40" s="607"/>
      <c r="Y40" s="607"/>
      <c r="Z40" s="607"/>
    </row>
    <row r="41" spans="1:26" ht="15.75">
      <c r="A41" s="607"/>
      <c r="B41" s="607"/>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row>
    <row r="42" spans="1:26" ht="15.75">
      <c r="A42" s="607"/>
      <c r="B42" s="607"/>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row>
    <row r="43" spans="1:26" ht="15.75">
      <c r="A43" s="607"/>
      <c r="B43" s="607"/>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row>
    <row r="44" spans="1:26" ht="15.75">
      <c r="A44" s="839" t="str">
        <f>CONCATENATE("İmzanın istihkak sahibi ",MEMUR!B6," 'ya ait olduğu tasdik olunur.")</f>
        <v>İmzanın istihkak sahibi Bayram BAŞOĞLU 'ya ait olduğu tasdik olunur.</v>
      </c>
      <c r="B44" s="839"/>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row>
    <row r="45" spans="1:26" ht="15.75">
      <c r="A45" s="607"/>
      <c r="B45" s="607"/>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row>
    <row r="46" spans="1:26" ht="15.75">
      <c r="A46" s="837">
        <f>MEMUR!D9</f>
        <v>42940</v>
      </c>
      <c r="B46" s="837"/>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row>
    <row r="47" spans="1:26" ht="15.75">
      <c r="A47" s="609"/>
      <c r="B47" s="609"/>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row>
    <row r="48" spans="1:26" ht="15.75">
      <c r="A48" s="609"/>
      <c r="B48" s="609"/>
      <c r="C48" s="609"/>
      <c r="D48" s="609"/>
      <c r="E48" s="609"/>
      <c r="F48" s="609"/>
      <c r="G48" s="609"/>
      <c r="H48" s="609"/>
      <c r="I48" s="609"/>
      <c r="J48" s="609"/>
      <c r="K48" s="609"/>
      <c r="L48" s="609"/>
      <c r="M48" s="610" t="s">
        <v>374</v>
      </c>
      <c r="N48" s="609"/>
      <c r="O48" s="609"/>
      <c r="P48" s="609"/>
      <c r="Q48" s="609"/>
      <c r="R48" s="609"/>
      <c r="S48" s="609"/>
      <c r="T48" s="609"/>
      <c r="U48" s="609"/>
      <c r="V48" s="609"/>
      <c r="W48" s="609"/>
      <c r="X48" s="609"/>
      <c r="Y48" s="609"/>
      <c r="Z48" s="609"/>
    </row>
    <row r="49" spans="1:26" ht="15.75">
      <c r="A49" s="824" t="str">
        <f>BİLGİLER!B22</f>
        <v>mmmmmmmm</v>
      </c>
      <c r="B49" s="824"/>
      <c r="C49" s="824"/>
      <c r="D49" s="824"/>
      <c r="E49" s="824"/>
      <c r="F49" s="824"/>
      <c r="G49" s="824"/>
      <c r="H49" s="824"/>
      <c r="I49" s="824"/>
      <c r="J49" s="824"/>
      <c r="K49" s="824"/>
      <c r="L49" s="824"/>
      <c r="M49" s="824"/>
      <c r="N49" s="824"/>
      <c r="O49" s="824"/>
      <c r="P49" s="824"/>
      <c r="Q49" s="824"/>
      <c r="R49" s="824"/>
      <c r="S49" s="824"/>
      <c r="T49" s="824"/>
      <c r="U49" s="824"/>
      <c r="V49" s="824"/>
      <c r="W49" s="824"/>
      <c r="X49" s="824"/>
      <c r="Y49" s="824"/>
      <c r="Z49" s="824"/>
    </row>
    <row r="50" spans="1:26" ht="15.75">
      <c r="A50" s="838" t="str">
        <f>BİLGİLER!F22</f>
        <v>Okul Müdürü</v>
      </c>
      <c r="B50" s="824"/>
      <c r="C50" s="824"/>
      <c r="D50" s="824"/>
      <c r="E50" s="824"/>
      <c r="F50" s="824"/>
      <c r="G50" s="824"/>
      <c r="H50" s="824"/>
      <c r="I50" s="824"/>
      <c r="J50" s="824"/>
      <c r="K50" s="824"/>
      <c r="L50" s="824"/>
      <c r="M50" s="824"/>
      <c r="N50" s="824"/>
      <c r="O50" s="824"/>
      <c r="P50" s="824"/>
      <c r="Q50" s="824"/>
      <c r="R50" s="824"/>
      <c r="S50" s="824"/>
      <c r="T50" s="824"/>
      <c r="U50" s="824"/>
      <c r="V50" s="824"/>
      <c r="W50" s="824"/>
      <c r="X50" s="824"/>
      <c r="Y50" s="824"/>
      <c r="Z50" s="824"/>
    </row>
    <row r="51" spans="1:26" ht="15.75">
      <c r="A51" s="607"/>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row>
  </sheetData>
  <sheetProtection password="CDDA" sheet="1" objects="1" scenarios="1"/>
  <mergeCells count="30">
    <mergeCell ref="A46:Z46"/>
    <mergeCell ref="A49:Z49"/>
    <mergeCell ref="A50:Z50"/>
    <mergeCell ref="A4:I4"/>
    <mergeCell ref="J11:P11"/>
    <mergeCell ref="A44:Z44"/>
    <mergeCell ref="A19:Z19"/>
    <mergeCell ref="A9:I9"/>
    <mergeCell ref="A10:I10"/>
    <mergeCell ref="A11:I11"/>
    <mergeCell ref="A22:Z22"/>
    <mergeCell ref="J9:X9"/>
    <mergeCell ref="J10:X10"/>
    <mergeCell ref="A40:J40"/>
    <mergeCell ref="A23:Z23"/>
    <mergeCell ref="A25:Z25"/>
    <mergeCell ref="J12:P12"/>
    <mergeCell ref="F15:G15"/>
    <mergeCell ref="A12:I12"/>
    <mergeCell ref="A21:Z21"/>
    <mergeCell ref="A18:Z18"/>
    <mergeCell ref="A1:Z1"/>
    <mergeCell ref="A5:I5"/>
    <mergeCell ref="A7:I7"/>
    <mergeCell ref="A8:I8"/>
    <mergeCell ref="J5:X5"/>
    <mergeCell ref="J7:X7"/>
    <mergeCell ref="A6:I6"/>
    <mergeCell ref="J8:X8"/>
    <mergeCell ref="J6:X6"/>
  </mergeCells>
  <printOptions horizontalCentered="1"/>
  <pageMargins left="0.5905511811023623" right="0.3937007874015748" top="0.7874015748031497" bottom="0.7874015748031497" header="0.5118110236220472" footer="0.5118110236220472"/>
  <pageSetup blackAndWhite="1" fitToHeight="1" fitToWidth="1" horizontalDpi="600" verticalDpi="600" orientation="portrait" paperSize="9" scale="89" r:id="rId2"/>
  <headerFooter alignWithMargins="0">
    <oddFooter>&amp;RYozgat İl MEM</oddFooter>
  </headerFooter>
  <drawing r:id="rId1"/>
</worksheet>
</file>

<file path=xl/worksheets/sheet13.xml><?xml version="1.0" encoding="utf-8"?>
<worksheet xmlns="http://schemas.openxmlformats.org/spreadsheetml/2006/main" xmlns:r="http://schemas.openxmlformats.org/officeDocument/2006/relationships">
  <sheetPr codeName="Sayfa2"/>
  <dimension ref="A1:AL112"/>
  <sheetViews>
    <sheetView showGridLines="0" zoomScale="85" zoomScaleNormal="85" zoomScalePageLayoutView="0" workbookViewId="0" topLeftCell="A1">
      <selection activeCell="R14" sqref="R14:S14"/>
    </sheetView>
  </sheetViews>
  <sheetFormatPr defaultColWidth="9.140625" defaultRowHeight="12.75"/>
  <cols>
    <col min="1" max="1" width="6.7109375" style="74" customWidth="1"/>
    <col min="2" max="2" width="7.00390625" style="74" customWidth="1"/>
    <col min="3" max="4" width="3.7109375" style="74" customWidth="1"/>
    <col min="5" max="5" width="4.28125" style="74" customWidth="1"/>
    <col min="6" max="10" width="3.7109375" style="74" customWidth="1"/>
    <col min="11" max="11" width="3.57421875" style="74" customWidth="1"/>
    <col min="12" max="12" width="3.140625" style="74" customWidth="1"/>
    <col min="13" max="13" width="3.7109375" style="74" customWidth="1"/>
    <col min="14" max="14" width="4.28125" style="74" customWidth="1"/>
    <col min="15" max="15" width="3.7109375" style="74" customWidth="1"/>
    <col min="16" max="16" width="4.00390625" style="74" customWidth="1"/>
    <col min="17" max="17" width="4.28125" style="74" hidden="1" customWidth="1"/>
    <col min="18" max="18" width="10.7109375" style="74" customWidth="1"/>
    <col min="19" max="19" width="3.28125" style="74" customWidth="1"/>
    <col min="20" max="20" width="10.57421875" style="74" customWidth="1"/>
    <col min="21" max="21" width="3.7109375" style="74" customWidth="1"/>
    <col min="22" max="22" width="31.00390625" style="601" customWidth="1"/>
    <col min="23" max="23" width="19.140625" style="74" customWidth="1"/>
    <col min="24" max="16384" width="9.140625" style="74" customWidth="1"/>
  </cols>
  <sheetData>
    <row r="1" spans="1:22" ht="27" customHeight="1">
      <c r="A1" s="948" t="s">
        <v>133</v>
      </c>
      <c r="B1" s="948"/>
      <c r="C1" s="948"/>
      <c r="D1" s="948"/>
      <c r="E1" s="948"/>
      <c r="F1" s="948"/>
      <c r="G1" s="948"/>
      <c r="H1" s="948"/>
      <c r="I1" s="948"/>
      <c r="J1" s="948"/>
      <c r="K1" s="948"/>
      <c r="L1" s="948"/>
      <c r="M1" s="948"/>
      <c r="N1" s="948"/>
      <c r="O1" s="948"/>
      <c r="P1" s="948"/>
      <c r="Q1" s="948"/>
      <c r="R1" s="948"/>
      <c r="S1" s="948"/>
      <c r="T1" s="948"/>
      <c r="U1" s="948"/>
      <c r="V1" s="948"/>
    </row>
    <row r="2" spans="1:22" ht="15" customHeight="1" thickBot="1">
      <c r="A2" s="116"/>
      <c r="B2" s="116"/>
      <c r="C2" s="116"/>
      <c r="D2" s="116"/>
      <c r="E2" s="116"/>
      <c r="F2" s="116"/>
      <c r="G2" s="116"/>
      <c r="H2" s="116"/>
      <c r="I2" s="116"/>
      <c r="J2" s="116"/>
      <c r="K2" s="116"/>
      <c r="L2" s="116"/>
      <c r="M2" s="116"/>
      <c r="N2" s="116"/>
      <c r="O2" s="116"/>
      <c r="P2" s="116"/>
      <c r="Q2" s="116"/>
      <c r="R2" s="116"/>
      <c r="S2" s="116"/>
      <c r="T2" s="116"/>
      <c r="U2" s="116"/>
      <c r="V2" s="116"/>
    </row>
    <row r="3" spans="1:23" s="73" customFormat="1" ht="17.25" customHeight="1" thickBot="1">
      <c r="A3" s="925" t="s">
        <v>82</v>
      </c>
      <c r="B3" s="926"/>
      <c r="C3" s="963">
        <f>BİLGİLER!B3</f>
        <v>60103</v>
      </c>
      <c r="D3" s="964"/>
      <c r="E3" s="964"/>
      <c r="F3" s="964"/>
      <c r="G3" s="964"/>
      <c r="H3" s="964"/>
      <c r="I3" s="964"/>
      <c r="J3" s="965"/>
      <c r="K3" s="117"/>
      <c r="L3" s="117"/>
      <c r="M3" s="117"/>
      <c r="N3" s="117"/>
      <c r="O3" s="117"/>
      <c r="P3" s="117"/>
      <c r="Q3" s="117"/>
      <c r="R3" s="117"/>
      <c r="S3" s="118"/>
      <c r="T3" s="119"/>
      <c r="U3" s="120" t="s">
        <v>117</v>
      </c>
      <c r="V3" s="121">
        <f>BİLGİLER!B11</f>
        <v>0</v>
      </c>
      <c r="W3" s="72"/>
    </row>
    <row r="4" spans="1:22" s="73" customFormat="1" ht="18" customHeight="1" thickBot="1">
      <c r="A4" s="925" t="s">
        <v>83</v>
      </c>
      <c r="B4" s="926"/>
      <c r="C4" s="933" t="str">
        <f>BİLGİLER!B4</f>
        <v>Malmüdürlüğü</v>
      </c>
      <c r="D4" s="934"/>
      <c r="E4" s="934"/>
      <c r="F4" s="934"/>
      <c r="G4" s="934"/>
      <c r="H4" s="934"/>
      <c r="I4" s="934"/>
      <c r="J4" s="934"/>
      <c r="K4" s="949" t="s">
        <v>16</v>
      </c>
      <c r="L4" s="950"/>
      <c r="M4" s="950"/>
      <c r="N4" s="950"/>
      <c r="O4" s="951"/>
      <c r="P4" s="966">
        <f>BİLGİLER!B5</f>
        <v>2015</v>
      </c>
      <c r="Q4" s="967"/>
      <c r="R4" s="968"/>
      <c r="S4" s="952" t="s">
        <v>22</v>
      </c>
      <c r="T4" s="935" t="s">
        <v>23</v>
      </c>
      <c r="U4" s="936"/>
      <c r="V4" s="122" t="str">
        <f>MEMUR!B6</f>
        <v>Bayram BAŞOĞLU</v>
      </c>
    </row>
    <row r="5" spans="1:22" s="73" customFormat="1" ht="15" customHeight="1" thickBot="1">
      <c r="A5" s="959" t="s">
        <v>24</v>
      </c>
      <c r="B5" s="960"/>
      <c r="C5" s="123">
        <v>1</v>
      </c>
      <c r="D5" s="124">
        <v>2</v>
      </c>
      <c r="E5" s="876" t="s">
        <v>7</v>
      </c>
      <c r="F5" s="894"/>
      <c r="G5" s="873" t="s">
        <v>8</v>
      </c>
      <c r="H5" s="857"/>
      <c r="I5" s="857"/>
      <c r="J5" s="858"/>
      <c r="K5" s="977" t="s">
        <v>10</v>
      </c>
      <c r="L5" s="978"/>
      <c r="M5" s="978"/>
      <c r="N5" s="978"/>
      <c r="O5" s="979"/>
      <c r="P5" s="945"/>
      <c r="Q5" s="946"/>
      <c r="R5" s="947"/>
      <c r="S5" s="953"/>
      <c r="T5" s="1004" t="s">
        <v>184</v>
      </c>
      <c r="U5" s="1005"/>
      <c r="V5" s="128">
        <f>MEMUR!B3</f>
        <v>12345678901</v>
      </c>
    </row>
    <row r="6" spans="1:22" s="73" customFormat="1" ht="15.75" customHeight="1" thickBot="1">
      <c r="A6" s="961"/>
      <c r="B6" s="962"/>
      <c r="C6" s="129" t="str">
        <f>NAKİT!C14</f>
        <v>13</v>
      </c>
      <c r="D6" s="129" t="str">
        <f>NAKİT!D14</f>
        <v>01</v>
      </c>
      <c r="E6" s="940">
        <f>BİLGİLER!B7</f>
        <v>285</v>
      </c>
      <c r="F6" s="941"/>
      <c r="G6" s="937"/>
      <c r="H6" s="938"/>
      <c r="I6" s="938"/>
      <c r="J6" s="939"/>
      <c r="K6" s="980" t="s">
        <v>25</v>
      </c>
      <c r="L6" s="981"/>
      <c r="M6" s="981"/>
      <c r="N6" s="981"/>
      <c r="O6" s="982"/>
      <c r="P6" s="942"/>
      <c r="Q6" s="943"/>
      <c r="R6" s="944"/>
      <c r="S6" s="953"/>
      <c r="T6" s="1006" t="s">
        <v>17</v>
      </c>
      <c r="U6" s="1007"/>
      <c r="V6" s="130" t="str">
        <f>MEMUR!D2</f>
        <v>Akbank Ilgın Şubesi</v>
      </c>
    </row>
    <row r="7" spans="1:22" s="73" customFormat="1" ht="18.75" customHeight="1" thickBot="1">
      <c r="A7" s="925" t="s">
        <v>18</v>
      </c>
      <c r="B7" s="955"/>
      <c r="C7" s="956" t="str">
        <f>BİLGİLER!B6</f>
        <v>MİLLİ EĞİTİM BAKANLIĞI</v>
      </c>
      <c r="D7" s="957"/>
      <c r="E7" s="957"/>
      <c r="F7" s="957"/>
      <c r="G7" s="957"/>
      <c r="H7" s="957"/>
      <c r="I7" s="957"/>
      <c r="J7" s="957"/>
      <c r="K7" s="957"/>
      <c r="L7" s="957"/>
      <c r="M7" s="957"/>
      <c r="N7" s="957"/>
      <c r="O7" s="957"/>
      <c r="P7" s="957"/>
      <c r="Q7" s="957"/>
      <c r="R7" s="958"/>
      <c r="S7" s="953"/>
      <c r="T7" s="1006" t="s">
        <v>181</v>
      </c>
      <c r="U7" s="1007"/>
      <c r="V7" s="130" t="str">
        <f>MEMUR!D3</f>
        <v>TR123456789012345678901234</v>
      </c>
    </row>
    <row r="8" spans="1:22" s="73" customFormat="1" ht="18.75" customHeight="1" thickBot="1">
      <c r="A8" s="925" t="s">
        <v>19</v>
      </c>
      <c r="B8" s="926"/>
      <c r="C8" s="956" t="str">
        <f>CONCATENATE(BİLGİLER!B10,"-",BİLGİLER!B9," (",BİLGİLER!B8,")")</f>
        <v>Okul Öncesi ve İlköğretim Okulları-Mehmet Akif Ersoy Ortaokulu ()</v>
      </c>
      <c r="D8" s="957"/>
      <c r="E8" s="957"/>
      <c r="F8" s="957"/>
      <c r="G8" s="957"/>
      <c r="H8" s="957"/>
      <c r="I8" s="957"/>
      <c r="J8" s="957"/>
      <c r="K8" s="957"/>
      <c r="L8" s="957"/>
      <c r="M8" s="957"/>
      <c r="N8" s="957"/>
      <c r="O8" s="957"/>
      <c r="P8" s="957"/>
      <c r="Q8" s="957"/>
      <c r="R8" s="958"/>
      <c r="S8" s="954"/>
      <c r="T8" s="1061" t="s">
        <v>20</v>
      </c>
      <c r="U8" s="1062"/>
      <c r="V8" s="131" t="str">
        <f>MEMUR!D4</f>
        <v>Beydağı</v>
      </c>
    </row>
    <row r="9" spans="1:22" ht="9.75" customHeight="1" thickBot="1">
      <c r="A9" s="132"/>
      <c r="B9" s="132"/>
      <c r="C9" s="132"/>
      <c r="D9" s="132"/>
      <c r="E9" s="132"/>
      <c r="F9" s="132"/>
      <c r="G9" s="133"/>
      <c r="H9" s="133"/>
      <c r="I9" s="133"/>
      <c r="J9" s="133"/>
      <c r="K9" s="133"/>
      <c r="L9" s="133"/>
      <c r="M9" s="133"/>
      <c r="N9" s="133"/>
      <c r="O9" s="133"/>
      <c r="P9" s="133"/>
      <c r="Q9" s="133"/>
      <c r="R9" s="133"/>
      <c r="S9" s="133"/>
      <c r="T9" s="133"/>
      <c r="U9" s="133"/>
      <c r="V9" s="134"/>
    </row>
    <row r="10" spans="1:22" ht="15.75" customHeight="1" thickBot="1">
      <c r="A10" s="995"/>
      <c r="B10" s="996"/>
      <c r="C10" s="1008" t="s">
        <v>21</v>
      </c>
      <c r="D10" s="1009"/>
      <c r="E10" s="1009"/>
      <c r="F10" s="1010"/>
      <c r="G10" s="987" t="s">
        <v>26</v>
      </c>
      <c r="H10" s="988"/>
      <c r="I10" s="988"/>
      <c r="J10" s="989"/>
      <c r="K10" s="993" t="s">
        <v>27</v>
      </c>
      <c r="L10" s="994"/>
      <c r="M10" s="974" t="s">
        <v>84</v>
      </c>
      <c r="N10" s="975"/>
      <c r="O10" s="975"/>
      <c r="P10" s="975"/>
      <c r="Q10" s="976"/>
      <c r="R10" s="969" t="s">
        <v>28</v>
      </c>
      <c r="S10" s="970"/>
      <c r="T10" s="970"/>
      <c r="U10" s="971"/>
      <c r="V10" s="135"/>
    </row>
    <row r="11" spans="1:22" ht="15.75" customHeight="1">
      <c r="A11" s="997" t="s">
        <v>29</v>
      </c>
      <c r="B11" s="998"/>
      <c r="C11" s="1011"/>
      <c r="D11" s="1012"/>
      <c r="E11" s="1012"/>
      <c r="F11" s="1013"/>
      <c r="G11" s="990"/>
      <c r="H11" s="991"/>
      <c r="I11" s="991"/>
      <c r="J11" s="992"/>
      <c r="K11" s="999" t="s">
        <v>9</v>
      </c>
      <c r="L11" s="1000"/>
      <c r="M11" s="137" t="s">
        <v>85</v>
      </c>
      <c r="N11" s="138"/>
      <c r="O11" s="138"/>
      <c r="P11" s="138"/>
      <c r="Q11" s="139"/>
      <c r="R11" s="972" t="s">
        <v>30</v>
      </c>
      <c r="S11" s="973"/>
      <c r="T11" s="972" t="s">
        <v>31</v>
      </c>
      <c r="U11" s="973"/>
      <c r="V11" s="140" t="s">
        <v>32</v>
      </c>
    </row>
    <row r="12" spans="1:22" ht="15" customHeight="1" thickBot="1">
      <c r="A12" s="983"/>
      <c r="B12" s="984"/>
      <c r="C12" s="141">
        <v>1</v>
      </c>
      <c r="D12" s="142">
        <v>2</v>
      </c>
      <c r="E12" s="142">
        <v>3</v>
      </c>
      <c r="F12" s="143">
        <v>4</v>
      </c>
      <c r="G12" s="141">
        <v>1</v>
      </c>
      <c r="H12" s="142">
        <v>2</v>
      </c>
      <c r="I12" s="142">
        <v>3</v>
      </c>
      <c r="J12" s="143">
        <v>4</v>
      </c>
      <c r="K12" s="985">
        <v>1</v>
      </c>
      <c r="L12" s="986"/>
      <c r="M12" s="144">
        <v>1</v>
      </c>
      <c r="N12" s="145">
        <v>2</v>
      </c>
      <c r="O12" s="145">
        <v>3</v>
      </c>
      <c r="P12" s="145">
        <v>4</v>
      </c>
      <c r="Q12" s="146">
        <v>5</v>
      </c>
      <c r="R12" s="144" t="s">
        <v>173</v>
      </c>
      <c r="S12" s="146" t="s">
        <v>174</v>
      </c>
      <c r="T12" s="144" t="s">
        <v>173</v>
      </c>
      <c r="U12" s="146" t="s">
        <v>174</v>
      </c>
      <c r="V12" s="147"/>
    </row>
    <row r="13" spans="1:22" ht="15" customHeight="1" hidden="1" thickBot="1">
      <c r="A13" s="148"/>
      <c r="B13" s="149"/>
      <c r="C13" s="150"/>
      <c r="D13" s="151"/>
      <c r="E13" s="151"/>
      <c r="F13" s="118"/>
      <c r="G13" s="151"/>
      <c r="H13" s="151"/>
      <c r="I13" s="151"/>
      <c r="J13" s="118"/>
      <c r="K13" s="152"/>
      <c r="L13" s="244"/>
      <c r="M13" s="155"/>
      <c r="N13" s="153"/>
      <c r="O13" s="153"/>
      <c r="P13" s="153"/>
      <c r="Q13" s="154"/>
      <c r="R13" s="136"/>
      <c r="S13" s="154"/>
      <c r="T13" s="155"/>
      <c r="U13" s="156"/>
      <c r="V13" s="157"/>
    </row>
    <row r="14" spans="1:22" ht="15" customHeight="1">
      <c r="A14" s="918">
        <v>630</v>
      </c>
      <c r="B14" s="919"/>
      <c r="C14" s="158" t="str">
        <f>BİLGİLER!I3</f>
        <v>13</v>
      </c>
      <c r="D14" s="158" t="str">
        <f>BİLGİLER!J3</f>
        <v>01</v>
      </c>
      <c r="E14" s="158" t="str">
        <f>BİLGİLER!K3</f>
        <v>31</v>
      </c>
      <c r="F14" s="158" t="str">
        <f>BİLGİLER!L3</f>
        <v>62</v>
      </c>
      <c r="G14" s="159">
        <f>BİLGİLER!I4</f>
        <v>9</v>
      </c>
      <c r="H14" s="159">
        <f>BİLGİLER!J4</f>
        <v>9</v>
      </c>
      <c r="I14" s="159">
        <f>BİLGİLER!K4</f>
        <v>9</v>
      </c>
      <c r="J14" s="159">
        <f>BİLGİLER!L4</f>
        <v>5</v>
      </c>
      <c r="K14" s="920">
        <f>BİLGİLER!I5</f>
        <v>1</v>
      </c>
      <c r="L14" s="921"/>
      <c r="M14" s="158">
        <f>BİLGİLER!I6</f>
        <v>3</v>
      </c>
      <c r="N14" s="159">
        <f>BİLGİLER!J6</f>
        <v>3</v>
      </c>
      <c r="O14" s="159">
        <f>BİLGİLER!K6</f>
        <v>2</v>
      </c>
      <c r="P14" s="159">
        <f>BİLGİLER!L6</f>
        <v>1</v>
      </c>
      <c r="Q14" s="245"/>
      <c r="R14" s="1028">
        <v>2120.364</v>
      </c>
      <c r="S14" s="1029"/>
      <c r="T14" s="1020"/>
      <c r="U14" s="1021"/>
      <c r="V14" s="387" t="str">
        <f>MEMUR!D15</f>
        <v>Yurtiçi sürekli görev yolluğu</v>
      </c>
    </row>
    <row r="15" spans="1:22" ht="15" customHeight="1" thickBot="1">
      <c r="A15" s="927" t="str">
        <f>IF(A16="323","","600")</f>
        <v>600</v>
      </c>
      <c r="B15" s="928"/>
      <c r="C15" s="160"/>
      <c r="D15" s="161"/>
      <c r="E15" s="161"/>
      <c r="F15" s="162"/>
      <c r="G15" s="160"/>
      <c r="H15" s="161"/>
      <c r="I15" s="161"/>
      <c r="J15" s="162"/>
      <c r="K15" s="920"/>
      <c r="L15" s="921"/>
      <c r="M15" s="246" t="str">
        <f>BİLGİLER!I7</f>
        <v>01</v>
      </c>
      <c r="N15" s="242" t="str">
        <f>BİLGİLER!J7</f>
        <v>5</v>
      </c>
      <c r="O15" s="242" t="str">
        <f>BİLGİLER!K7</f>
        <v>1</v>
      </c>
      <c r="P15" s="242" t="str">
        <f>BİLGİLER!L7</f>
        <v>01</v>
      </c>
      <c r="Q15" s="247"/>
      <c r="R15" s="1022"/>
      <c r="S15" s="1023"/>
      <c r="T15" s="1024">
        <v>16.09</v>
      </c>
      <c r="U15" s="1025"/>
      <c r="V15" s="386" t="str">
        <f>CONCATENATE(IF(A15="","","Damga Vergisi "),"(",BİLGİLER!I10,")")</f>
        <v>Damga Vergisi (0,00759)</v>
      </c>
    </row>
    <row r="16" spans="1:22" ht="15" customHeight="1">
      <c r="A16" s="929">
        <v>325</v>
      </c>
      <c r="B16" s="930"/>
      <c r="C16" s="163"/>
      <c r="D16" s="164"/>
      <c r="E16" s="164"/>
      <c r="F16" s="165"/>
      <c r="G16" s="163"/>
      <c r="H16" s="164"/>
      <c r="I16" s="164"/>
      <c r="J16" s="165"/>
      <c r="K16" s="931"/>
      <c r="L16" s="932"/>
      <c r="M16" s="248">
        <f>BİLGİLER!I8</f>
        <v>2</v>
      </c>
      <c r="N16" s="243">
        <f>BİLGİLER!J8</f>
        <v>0</v>
      </c>
      <c r="O16" s="243">
        <f>BİLGİLER!K8</f>
        <v>0</v>
      </c>
      <c r="P16" s="243">
        <f>BİLGİLER!L8</f>
        <v>0</v>
      </c>
      <c r="Q16" s="249"/>
      <c r="R16" s="1026"/>
      <c r="S16" s="1027"/>
      <c r="T16" s="1030">
        <v>2104.274</v>
      </c>
      <c r="U16" s="1031"/>
      <c r="V16" s="388" t="s">
        <v>300</v>
      </c>
    </row>
    <row r="17" spans="1:22" ht="15" customHeight="1">
      <c r="A17" s="922"/>
      <c r="B17" s="923"/>
      <c r="C17" s="166"/>
      <c r="D17" s="167"/>
      <c r="E17" s="167"/>
      <c r="F17" s="168"/>
      <c r="G17" s="166"/>
      <c r="H17" s="167"/>
      <c r="I17" s="167"/>
      <c r="J17" s="168"/>
      <c r="K17" s="910"/>
      <c r="L17" s="912"/>
      <c r="M17" s="250"/>
      <c r="N17" s="170"/>
      <c r="O17" s="170"/>
      <c r="P17" s="169"/>
      <c r="Q17" s="251"/>
      <c r="R17" s="882"/>
      <c r="S17" s="883"/>
      <c r="T17" s="882"/>
      <c r="U17" s="915"/>
      <c r="V17" s="171"/>
    </row>
    <row r="18" spans="1:22" ht="15" customHeight="1">
      <c r="A18" s="924" t="str">
        <f>IF(W24="BÜTÇE","831","630")</f>
        <v>630</v>
      </c>
      <c r="B18" s="923"/>
      <c r="C18" s="172" t="str">
        <f>C14</f>
        <v>13</v>
      </c>
      <c r="D18" s="172" t="str">
        <f aca="true" t="shared" si="0" ref="D18:J18">D14</f>
        <v>01</v>
      </c>
      <c r="E18" s="172" t="str">
        <f t="shared" si="0"/>
        <v>31</v>
      </c>
      <c r="F18" s="172" t="str">
        <f t="shared" si="0"/>
        <v>62</v>
      </c>
      <c r="G18" s="172">
        <f t="shared" si="0"/>
        <v>9</v>
      </c>
      <c r="H18" s="172">
        <f t="shared" si="0"/>
        <v>9</v>
      </c>
      <c r="I18" s="172">
        <f t="shared" si="0"/>
        <v>9</v>
      </c>
      <c r="J18" s="172">
        <f t="shared" si="0"/>
        <v>5</v>
      </c>
      <c r="K18" s="910">
        <f>K14</f>
        <v>1</v>
      </c>
      <c r="L18" s="912"/>
      <c r="M18" s="250">
        <f>M14</f>
        <v>3</v>
      </c>
      <c r="N18" s="169">
        <f>N14</f>
        <v>3</v>
      </c>
      <c r="O18" s="169">
        <f>O14</f>
        <v>2</v>
      </c>
      <c r="P18" s="169">
        <f>P14</f>
        <v>1</v>
      </c>
      <c r="Q18" s="251"/>
      <c r="R18" s="913">
        <f>NAKİT!R14</f>
        <v>2120.364</v>
      </c>
      <c r="S18" s="1001"/>
      <c r="T18" s="1002"/>
      <c r="U18" s="1003"/>
      <c r="V18" s="389" t="str">
        <f>IF(W24="BÜTÇE","Ödeneğine Mah.Edilecek Harc.",NAKİT!V14)</f>
        <v>Yurtiçi sürekli görev yolluğu</v>
      </c>
    </row>
    <row r="19" spans="1:22" ht="15" customHeight="1">
      <c r="A19" s="922">
        <v>835</v>
      </c>
      <c r="B19" s="923"/>
      <c r="C19" s="166"/>
      <c r="D19" s="167"/>
      <c r="E19" s="167"/>
      <c r="F19" s="168"/>
      <c r="G19" s="166"/>
      <c r="H19" s="167"/>
      <c r="I19" s="167"/>
      <c r="J19" s="168"/>
      <c r="K19" s="910"/>
      <c r="L19" s="912"/>
      <c r="M19" s="172">
        <v>0</v>
      </c>
      <c r="N19" s="173">
        <v>0</v>
      </c>
      <c r="O19" s="173">
        <v>0</v>
      </c>
      <c r="P19" s="174">
        <v>0</v>
      </c>
      <c r="Q19" s="251"/>
      <c r="R19" s="882"/>
      <c r="S19" s="883"/>
      <c r="T19" s="913">
        <f>NAKİT!R14</f>
        <v>2120.364</v>
      </c>
      <c r="U19" s="914"/>
      <c r="V19" s="390" t="s">
        <v>33</v>
      </c>
    </row>
    <row r="20" spans="1:22" ht="15" customHeight="1">
      <c r="A20" s="924" t="str">
        <f>IF(W24="BÜTÇE","","805")</f>
        <v>805</v>
      </c>
      <c r="B20" s="923"/>
      <c r="C20" s="166"/>
      <c r="D20" s="167"/>
      <c r="E20" s="167"/>
      <c r="F20" s="168"/>
      <c r="G20" s="166"/>
      <c r="H20" s="167"/>
      <c r="I20" s="167"/>
      <c r="J20" s="168"/>
      <c r="K20" s="910"/>
      <c r="L20" s="912"/>
      <c r="M20" s="172">
        <f>IF(W24="BÜTÇE","",0)</f>
        <v>0</v>
      </c>
      <c r="N20" s="173">
        <f>IF(W24="BÜTÇE","",0)</f>
        <v>0</v>
      </c>
      <c r="O20" s="173">
        <f>IF(W24="BÜTÇE","",0)</f>
        <v>0</v>
      </c>
      <c r="P20" s="174">
        <f>IF(W24="BÜTÇE","",0)</f>
        <v>0</v>
      </c>
      <c r="Q20" s="251"/>
      <c r="R20" s="913">
        <f>T15</f>
        <v>16.09</v>
      </c>
      <c r="S20" s="1001"/>
      <c r="T20" s="1002"/>
      <c r="U20" s="1003"/>
      <c r="V20" s="391" t="str">
        <f>IF(W24="BÜTÇE","","Gelir yansıtma Hesabı")</f>
        <v>Gelir yansıtma Hesabı</v>
      </c>
    </row>
    <row r="21" spans="1:22" ht="15" customHeight="1">
      <c r="A21" s="924" t="str">
        <f>IF(W24="BÜTÇE","","800")</f>
        <v>800</v>
      </c>
      <c r="B21" s="923"/>
      <c r="C21" s="166"/>
      <c r="D21" s="167"/>
      <c r="E21" s="167"/>
      <c r="F21" s="168"/>
      <c r="G21" s="166"/>
      <c r="H21" s="167"/>
      <c r="I21" s="167"/>
      <c r="J21" s="168"/>
      <c r="K21" s="910"/>
      <c r="L21" s="912"/>
      <c r="M21" s="172" t="str">
        <f>IF(W24="bütçe","",M15)</f>
        <v>01</v>
      </c>
      <c r="N21" s="173" t="str">
        <f>IF(W24="bütçe","",N15)</f>
        <v>5</v>
      </c>
      <c r="O21" s="173" t="str">
        <f>IF(W24="bütçe","",O15)</f>
        <v>1</v>
      </c>
      <c r="P21" s="174" t="str">
        <f>IF(W24="bütçe","",P15)</f>
        <v>01</v>
      </c>
      <c r="Q21" s="172">
        <f>IF(AA24="bütçe","",Q15)</f>
        <v>0</v>
      </c>
      <c r="R21" s="882"/>
      <c r="S21" s="883"/>
      <c r="T21" s="913">
        <f>R20</f>
        <v>16.09</v>
      </c>
      <c r="U21" s="914"/>
      <c r="V21" s="392" t="str">
        <f>IF(W24="BÜTÇE","","Damga vergisi")</f>
        <v>Damga vergisi</v>
      </c>
    </row>
    <row r="22" spans="1:23" ht="15" customHeight="1">
      <c r="A22" s="910"/>
      <c r="B22" s="911"/>
      <c r="C22" s="166"/>
      <c r="D22" s="167"/>
      <c r="E22" s="167"/>
      <c r="F22" s="168"/>
      <c r="G22" s="166"/>
      <c r="H22" s="167"/>
      <c r="I22" s="167"/>
      <c r="J22" s="168"/>
      <c r="K22" s="910"/>
      <c r="L22" s="912"/>
      <c r="M22" s="172"/>
      <c r="N22" s="173"/>
      <c r="O22" s="173"/>
      <c r="P22" s="174"/>
      <c r="Q22" s="251"/>
      <c r="R22" s="882"/>
      <c r="S22" s="883"/>
      <c r="T22" s="882"/>
      <c r="U22" s="915"/>
      <c r="V22" s="175"/>
      <c r="W22" s="65"/>
    </row>
    <row r="23" spans="1:23" ht="15" customHeight="1">
      <c r="A23" s="910"/>
      <c r="B23" s="911"/>
      <c r="C23" s="166"/>
      <c r="D23" s="167"/>
      <c r="E23" s="167"/>
      <c r="F23" s="168"/>
      <c r="G23" s="166"/>
      <c r="H23" s="167"/>
      <c r="I23" s="167"/>
      <c r="J23" s="168"/>
      <c r="K23" s="910"/>
      <c r="L23" s="912"/>
      <c r="M23" s="172"/>
      <c r="N23" s="173"/>
      <c r="O23" s="173"/>
      <c r="P23" s="174"/>
      <c r="Q23" s="251"/>
      <c r="R23" s="882"/>
      <c r="S23" s="883"/>
      <c r="T23" s="882"/>
      <c r="U23" s="915"/>
      <c r="V23" s="175"/>
      <c r="W23" s="65"/>
    </row>
    <row r="24" spans="1:23" ht="15" customHeight="1">
      <c r="A24" s="910"/>
      <c r="B24" s="911"/>
      <c r="C24" s="166"/>
      <c r="D24" s="167"/>
      <c r="E24" s="167"/>
      <c r="F24" s="168"/>
      <c r="G24" s="166"/>
      <c r="H24" s="167"/>
      <c r="I24" s="167"/>
      <c r="J24" s="168"/>
      <c r="K24" s="910"/>
      <c r="L24" s="912"/>
      <c r="M24" s="172"/>
      <c r="N24" s="173"/>
      <c r="O24" s="173"/>
      <c r="P24" s="174"/>
      <c r="Q24" s="251"/>
      <c r="R24" s="882"/>
      <c r="S24" s="883"/>
      <c r="T24" s="882"/>
      <c r="U24" s="915"/>
      <c r="V24" s="175"/>
      <c r="W24" s="65"/>
    </row>
    <row r="25" spans="1:23" ht="15" customHeight="1">
      <c r="A25" s="910"/>
      <c r="B25" s="911"/>
      <c r="C25" s="166"/>
      <c r="D25" s="167"/>
      <c r="E25" s="167"/>
      <c r="F25" s="168"/>
      <c r="G25" s="166"/>
      <c r="H25" s="167"/>
      <c r="I25" s="167"/>
      <c r="J25" s="168"/>
      <c r="K25" s="910"/>
      <c r="L25" s="912"/>
      <c r="M25" s="172"/>
      <c r="N25" s="173"/>
      <c r="O25" s="173"/>
      <c r="P25" s="174"/>
      <c r="Q25" s="251"/>
      <c r="R25" s="882"/>
      <c r="S25" s="883"/>
      <c r="T25" s="882"/>
      <c r="U25" s="915"/>
      <c r="V25" s="175"/>
      <c r="W25" s="65"/>
    </row>
    <row r="26" spans="1:24" ht="15" customHeight="1">
      <c r="A26" s="910"/>
      <c r="B26" s="911"/>
      <c r="C26" s="166"/>
      <c r="D26" s="167"/>
      <c r="E26" s="167"/>
      <c r="F26" s="168"/>
      <c r="G26" s="166"/>
      <c r="H26" s="167"/>
      <c r="I26" s="167"/>
      <c r="J26" s="168"/>
      <c r="K26" s="910"/>
      <c r="L26" s="912"/>
      <c r="M26" s="172"/>
      <c r="N26" s="173"/>
      <c r="O26" s="173"/>
      <c r="P26" s="174"/>
      <c r="Q26" s="251"/>
      <c r="R26" s="882"/>
      <c r="S26" s="883"/>
      <c r="T26" s="882"/>
      <c r="U26" s="915"/>
      <c r="V26" s="175"/>
      <c r="W26" s="84"/>
      <c r="X26" s="84"/>
    </row>
    <row r="27" spans="1:24" ht="15" customHeight="1">
      <c r="A27" s="910"/>
      <c r="B27" s="911"/>
      <c r="C27" s="166"/>
      <c r="D27" s="167"/>
      <c r="E27" s="167"/>
      <c r="F27" s="168"/>
      <c r="G27" s="166"/>
      <c r="H27" s="167"/>
      <c r="I27" s="167"/>
      <c r="J27" s="168"/>
      <c r="K27" s="910"/>
      <c r="L27" s="912"/>
      <c r="M27" s="172"/>
      <c r="N27" s="173"/>
      <c r="O27" s="173"/>
      <c r="P27" s="174"/>
      <c r="Q27" s="251"/>
      <c r="R27" s="882"/>
      <c r="S27" s="883"/>
      <c r="T27" s="882"/>
      <c r="U27" s="915"/>
      <c r="V27" s="175"/>
      <c r="W27" s="84"/>
      <c r="X27" s="84"/>
    </row>
    <row r="28" spans="1:22" ht="15" customHeight="1">
      <c r="A28" s="910"/>
      <c r="B28" s="911"/>
      <c r="C28" s="166"/>
      <c r="D28" s="167"/>
      <c r="E28" s="167"/>
      <c r="F28" s="168"/>
      <c r="G28" s="166"/>
      <c r="H28" s="167"/>
      <c r="I28" s="167"/>
      <c r="J28" s="168"/>
      <c r="K28" s="910"/>
      <c r="L28" s="912"/>
      <c r="M28" s="172"/>
      <c r="N28" s="173"/>
      <c r="O28" s="173"/>
      <c r="P28" s="174"/>
      <c r="Q28" s="251"/>
      <c r="R28" s="882"/>
      <c r="S28" s="883"/>
      <c r="T28" s="882"/>
      <c r="U28" s="915"/>
      <c r="V28" s="175"/>
    </row>
    <row r="29" spans="1:22" ht="15" customHeight="1">
      <c r="A29" s="910"/>
      <c r="B29" s="911"/>
      <c r="C29" s="166"/>
      <c r="D29" s="167"/>
      <c r="E29" s="167"/>
      <c r="F29" s="168"/>
      <c r="G29" s="166"/>
      <c r="H29" s="167"/>
      <c r="I29" s="167"/>
      <c r="J29" s="168"/>
      <c r="K29" s="910"/>
      <c r="L29" s="912"/>
      <c r="M29" s="172"/>
      <c r="N29" s="173"/>
      <c r="O29" s="173"/>
      <c r="P29" s="174"/>
      <c r="Q29" s="251"/>
      <c r="R29" s="882"/>
      <c r="S29" s="883"/>
      <c r="T29" s="882"/>
      <c r="U29" s="915"/>
      <c r="V29" s="175"/>
    </row>
    <row r="30" spans="1:22" ht="15" customHeight="1" thickBot="1">
      <c r="A30" s="910"/>
      <c r="B30" s="911"/>
      <c r="C30" s="166"/>
      <c r="D30" s="167"/>
      <c r="E30" s="167"/>
      <c r="F30" s="168"/>
      <c r="G30" s="166"/>
      <c r="H30" s="167"/>
      <c r="I30" s="167"/>
      <c r="J30" s="168"/>
      <c r="K30" s="910"/>
      <c r="L30" s="912"/>
      <c r="M30" s="172"/>
      <c r="N30" s="173"/>
      <c r="O30" s="173"/>
      <c r="P30" s="174"/>
      <c r="Q30" s="251"/>
      <c r="R30" s="882"/>
      <c r="S30" s="883"/>
      <c r="T30" s="916"/>
      <c r="U30" s="917"/>
      <c r="V30" s="175"/>
    </row>
    <row r="31" spans="1:22" ht="15" customHeight="1" thickBot="1">
      <c r="A31" s="853" t="s">
        <v>135</v>
      </c>
      <c r="B31" s="854"/>
      <c r="C31" s="854"/>
      <c r="D31" s="854"/>
      <c r="E31" s="854"/>
      <c r="F31" s="854"/>
      <c r="G31" s="854"/>
      <c r="H31" s="854"/>
      <c r="I31" s="854"/>
      <c r="J31" s="854"/>
      <c r="K31" s="854"/>
      <c r="L31" s="854"/>
      <c r="M31" s="854"/>
      <c r="N31" s="854"/>
      <c r="O31" s="854"/>
      <c r="P31" s="855"/>
      <c r="Q31" s="176"/>
      <c r="R31" s="880">
        <f>SUM(R12:S30)</f>
        <v>4256.818</v>
      </c>
      <c r="S31" s="881"/>
      <c r="T31" s="880">
        <f>SUM(T12:U30)</f>
        <v>4256.818</v>
      </c>
      <c r="U31" s="881"/>
      <c r="V31" s="177">
        <f>R31-T31</f>
        <v>0</v>
      </c>
    </row>
    <row r="32" spans="1:22" ht="19.5" customHeight="1" thickBot="1">
      <c r="A32" s="853" t="s">
        <v>134</v>
      </c>
      <c r="B32" s="854"/>
      <c r="C32" s="854"/>
      <c r="D32" s="854"/>
      <c r="E32" s="854"/>
      <c r="F32" s="854"/>
      <c r="G32" s="854"/>
      <c r="H32" s="854"/>
      <c r="I32" s="854"/>
      <c r="J32" s="854"/>
      <c r="K32" s="854"/>
      <c r="L32" s="854"/>
      <c r="M32" s="854"/>
      <c r="N32" s="854"/>
      <c r="O32" s="854"/>
      <c r="P32" s="855"/>
      <c r="Q32" s="178"/>
      <c r="R32" s="880">
        <f>R14</f>
        <v>2120.364</v>
      </c>
      <c r="S32" s="881"/>
      <c r="T32" s="880">
        <f>SUM(T15:U16)</f>
        <v>2120.364</v>
      </c>
      <c r="U32" s="881"/>
      <c r="V32" s="177">
        <f>R32-T32</f>
        <v>0</v>
      </c>
    </row>
    <row r="33" spans="1:22" s="73" customFormat="1" ht="13.5" customHeight="1">
      <c r="A33" s="179"/>
      <c r="B33" s="179"/>
      <c r="C33" s="179"/>
      <c r="D33" s="179"/>
      <c r="E33" s="179"/>
      <c r="F33" s="179"/>
      <c r="G33" s="179"/>
      <c r="H33" s="179"/>
      <c r="I33" s="179"/>
      <c r="J33" s="179"/>
      <c r="K33" s="179"/>
      <c r="L33" s="179"/>
      <c r="M33" s="179"/>
      <c r="N33" s="179"/>
      <c r="O33" s="179"/>
      <c r="P33" s="179"/>
      <c r="Q33" s="179"/>
      <c r="R33" s="179"/>
      <c r="S33" s="179"/>
      <c r="T33" s="179"/>
      <c r="U33" s="179"/>
      <c r="V33" s="180"/>
    </row>
    <row r="34" spans="1:22" s="73" customFormat="1" ht="21" customHeight="1">
      <c r="A34" s="181" t="s">
        <v>34</v>
      </c>
      <c r="B34" s="182"/>
      <c r="C34" s="1064" t="str">
        <f>Yaziyle(R14)</f>
        <v>Ikibinyüzyirmi TL  Otuzaltı Kr</v>
      </c>
      <c r="D34" s="1064"/>
      <c r="E34" s="1064"/>
      <c r="F34" s="1064"/>
      <c r="G34" s="1064"/>
      <c r="H34" s="1064"/>
      <c r="I34" s="1064"/>
      <c r="J34" s="1064"/>
      <c r="K34" s="1064"/>
      <c r="L34" s="1064"/>
      <c r="M34" s="1064"/>
      <c r="N34" s="1064"/>
      <c r="O34" s="1064"/>
      <c r="P34" s="1064"/>
      <c r="Q34" s="117" t="s">
        <v>35</v>
      </c>
      <c r="R34" s="183" t="s">
        <v>86</v>
      </c>
      <c r="S34" s="182"/>
      <c r="T34" s="182"/>
      <c r="U34" s="182"/>
      <c r="V34" s="184"/>
    </row>
    <row r="35" spans="1:22" s="73" customFormat="1" ht="32.25" customHeight="1" thickBot="1">
      <c r="A35" s="179"/>
      <c r="B35" s="179"/>
      <c r="C35" s="179"/>
      <c r="D35" s="179"/>
      <c r="E35" s="179"/>
      <c r="F35" s="179"/>
      <c r="G35" s="179"/>
      <c r="H35" s="179"/>
      <c r="I35" s="179"/>
      <c r="J35" s="179"/>
      <c r="K35" s="179"/>
      <c r="L35" s="179"/>
      <c r="M35" s="179"/>
      <c r="N35" s="179"/>
      <c r="O35" s="179"/>
      <c r="P35" s="179"/>
      <c r="Q35" s="179"/>
      <c r="R35" s="179"/>
      <c r="S35" s="179"/>
      <c r="T35" s="179"/>
      <c r="U35" s="179"/>
      <c r="V35" s="185" t="s">
        <v>179</v>
      </c>
    </row>
    <row r="36" spans="1:22" ht="39.75" customHeight="1" thickBot="1">
      <c r="A36" s="856" t="s">
        <v>87</v>
      </c>
      <c r="B36" s="859"/>
      <c r="C36" s="856" t="s">
        <v>88</v>
      </c>
      <c r="D36" s="857"/>
      <c r="E36" s="857"/>
      <c r="F36" s="858"/>
      <c r="G36" s="856" t="s">
        <v>89</v>
      </c>
      <c r="H36" s="857"/>
      <c r="I36" s="857"/>
      <c r="J36" s="857"/>
      <c r="K36" s="858"/>
      <c r="L36" s="857" t="s">
        <v>36</v>
      </c>
      <c r="M36" s="857"/>
      <c r="N36" s="857"/>
      <c r="O36" s="857"/>
      <c r="P36" s="858"/>
      <c r="Q36" s="188"/>
      <c r="R36" s="900" t="s">
        <v>11</v>
      </c>
      <c r="S36" s="901"/>
      <c r="T36" s="889" t="s">
        <v>37</v>
      </c>
      <c r="U36" s="890"/>
      <c r="V36" s="399">
        <f>MEMUR!$D$9</f>
        <v>42940</v>
      </c>
    </row>
    <row r="37" spans="1:22" ht="12.75" customHeight="1" thickBot="1">
      <c r="A37" s="860"/>
      <c r="B37" s="861"/>
      <c r="C37" s="1065" t="s">
        <v>173</v>
      </c>
      <c r="D37" s="1066"/>
      <c r="E37" s="1066"/>
      <c r="F37" s="191" t="s">
        <v>174</v>
      </c>
      <c r="G37" s="908" t="s">
        <v>173</v>
      </c>
      <c r="H37" s="909"/>
      <c r="I37" s="909"/>
      <c r="J37" s="909"/>
      <c r="K37" s="192" t="s">
        <v>174</v>
      </c>
      <c r="L37" s="878" t="s">
        <v>173</v>
      </c>
      <c r="M37" s="879"/>
      <c r="N37" s="879"/>
      <c r="O37" s="879"/>
      <c r="P37" s="192" t="s">
        <v>174</v>
      </c>
      <c r="Q37" s="188"/>
      <c r="R37" s="193" t="s">
        <v>173</v>
      </c>
      <c r="S37" s="194" t="s">
        <v>174</v>
      </c>
      <c r="T37" s="891"/>
      <c r="U37" s="892"/>
      <c r="V37" s="195" t="s">
        <v>175</v>
      </c>
    </row>
    <row r="38" spans="1:22" ht="12.75" customHeight="1">
      <c r="A38" s="186"/>
      <c r="B38" s="187"/>
      <c r="C38" s="125"/>
      <c r="D38" s="126"/>
      <c r="E38" s="126"/>
      <c r="F38" s="127"/>
      <c r="G38" s="186"/>
      <c r="H38" s="187"/>
      <c r="I38" s="187"/>
      <c r="J38" s="187"/>
      <c r="K38" s="127"/>
      <c r="L38" s="126"/>
      <c r="M38" s="126"/>
      <c r="N38" s="126"/>
      <c r="O38" s="126"/>
      <c r="P38" s="127"/>
      <c r="Q38" s="196"/>
      <c r="R38" s="197"/>
      <c r="S38" s="198"/>
      <c r="T38" s="189"/>
      <c r="U38" s="190"/>
      <c r="V38" s="195"/>
    </row>
    <row r="39" spans="1:22" ht="12.75" customHeight="1">
      <c r="A39" s="199"/>
      <c r="B39" s="200"/>
      <c r="C39" s="201"/>
      <c r="D39" s="202"/>
      <c r="E39" s="202"/>
      <c r="F39" s="203"/>
      <c r="G39" s="199"/>
      <c r="H39" s="200"/>
      <c r="I39" s="200"/>
      <c r="J39" s="200"/>
      <c r="K39" s="203"/>
      <c r="L39" s="202"/>
      <c r="M39" s="202"/>
      <c r="N39" s="202"/>
      <c r="O39" s="202"/>
      <c r="P39" s="203"/>
      <c r="Q39" s="204"/>
      <c r="R39" s="205"/>
      <c r="S39" s="206"/>
      <c r="T39" s="207"/>
      <c r="U39" s="208"/>
      <c r="V39" s="195"/>
    </row>
    <row r="40" spans="1:22" s="85" customFormat="1" ht="24.75" customHeight="1" thickBot="1">
      <c r="A40" s="209"/>
      <c r="B40" s="210"/>
      <c r="C40" s="867">
        <f>R14</f>
        <v>2120.364</v>
      </c>
      <c r="D40" s="868"/>
      <c r="E40" s="868"/>
      <c r="F40" s="869"/>
      <c r="G40" s="867">
        <v>0</v>
      </c>
      <c r="H40" s="868"/>
      <c r="I40" s="868"/>
      <c r="J40" s="868"/>
      <c r="K40" s="869"/>
      <c r="L40" s="896">
        <f>T15</f>
        <v>16.09</v>
      </c>
      <c r="M40" s="896"/>
      <c r="N40" s="896"/>
      <c r="O40" s="896"/>
      <c r="P40" s="897"/>
      <c r="Q40" s="211"/>
      <c r="R40" s="877">
        <f>C40-L40</f>
        <v>2104.274</v>
      </c>
      <c r="S40" s="868"/>
      <c r="T40" s="898"/>
      <c r="U40" s="899"/>
      <c r="V40" s="212" t="str">
        <f>BİLGİLER!B17</f>
        <v>aaaaaaaaa</v>
      </c>
    </row>
    <row r="41" spans="1:22" s="85" customFormat="1" ht="18" customHeight="1" thickBot="1">
      <c r="A41" s="902" t="s">
        <v>90</v>
      </c>
      <c r="B41" s="903"/>
      <c r="C41" s="903"/>
      <c r="D41" s="903"/>
      <c r="E41" s="903"/>
      <c r="F41" s="903"/>
      <c r="G41" s="903"/>
      <c r="H41" s="903"/>
      <c r="I41" s="903"/>
      <c r="J41" s="903"/>
      <c r="K41" s="903"/>
      <c r="L41" s="903"/>
      <c r="M41" s="903"/>
      <c r="N41" s="903"/>
      <c r="O41" s="904"/>
      <c r="P41" s="118"/>
      <c r="Q41" s="118"/>
      <c r="R41" s="118"/>
      <c r="S41" s="118"/>
      <c r="T41" s="118"/>
      <c r="U41" s="118"/>
      <c r="V41" s="213" t="str">
        <f>BİLGİLER!F17</f>
        <v>Şube Müdürü</v>
      </c>
    </row>
    <row r="42" spans="1:22" ht="18" customHeight="1" thickBot="1">
      <c r="A42" s="214" t="s">
        <v>12</v>
      </c>
      <c r="B42" s="215"/>
      <c r="C42" s="216"/>
      <c r="D42" s="216"/>
      <c r="E42" s="216"/>
      <c r="F42" s="216"/>
      <c r="G42" s="870" t="s">
        <v>38</v>
      </c>
      <c r="H42" s="871"/>
      <c r="I42" s="871"/>
      <c r="J42" s="872"/>
      <c r="K42" s="905" t="s">
        <v>91</v>
      </c>
      <c r="L42" s="906"/>
      <c r="M42" s="906"/>
      <c r="N42" s="906"/>
      <c r="O42" s="907"/>
      <c r="P42" s="893" t="s">
        <v>92</v>
      </c>
      <c r="Q42" s="894"/>
      <c r="R42" s="894"/>
      <c r="S42" s="894"/>
      <c r="T42" s="894"/>
      <c r="U42" s="894"/>
      <c r="V42" s="895"/>
    </row>
    <row r="43" spans="1:22" ht="24" customHeight="1" thickBot="1">
      <c r="A43" s="217"/>
      <c r="B43" s="218"/>
      <c r="C43" s="218"/>
      <c r="D43" s="219"/>
      <c r="E43" s="219"/>
      <c r="F43" s="219"/>
      <c r="G43" s="220"/>
      <c r="H43" s="221"/>
      <c r="I43" s="221"/>
      <c r="J43" s="222"/>
      <c r="K43" s="221"/>
      <c r="L43" s="221"/>
      <c r="M43" s="221"/>
      <c r="N43" s="221"/>
      <c r="O43" s="223"/>
      <c r="P43" s="886" t="str">
        <f>CONCATENATE(MEMUR!B6," -nın ",MEMUR!D15)</f>
        <v>Bayram BAŞOĞLU -nın Yurtiçi sürekli görev yolluğu</v>
      </c>
      <c r="Q43" s="887"/>
      <c r="R43" s="887"/>
      <c r="S43" s="887"/>
      <c r="T43" s="887"/>
      <c r="U43" s="887"/>
      <c r="V43" s="888"/>
    </row>
    <row r="44" spans="1:22" ht="19.5" customHeight="1" thickBot="1">
      <c r="A44" s="1067" t="s">
        <v>93</v>
      </c>
      <c r="B44" s="1068"/>
      <c r="C44" s="1068"/>
      <c r="D44" s="1068"/>
      <c r="E44" s="1068"/>
      <c r="F44" s="1068"/>
      <c r="G44" s="1068"/>
      <c r="H44" s="1068"/>
      <c r="I44" s="1068"/>
      <c r="J44" s="1068"/>
      <c r="K44" s="1068"/>
      <c r="L44" s="1068"/>
      <c r="M44" s="1068"/>
      <c r="N44" s="1068"/>
      <c r="O44" s="1068"/>
      <c r="P44" s="504" t="str">
        <f>IF(BİLGİLER!I17="","",CONCATENATE(BİLGİLER!H17))</f>
        <v>Mali Alacak Dilekçesi</v>
      </c>
      <c r="Q44" s="505"/>
      <c r="R44" s="505"/>
      <c r="S44" s="505"/>
      <c r="T44" s="505"/>
      <c r="U44" s="505"/>
      <c r="V44" s="509" t="str">
        <f>IF(BİLGİLER!I17="","",CONCATENATE(BİLGİLER!I17))</f>
        <v>1</v>
      </c>
    </row>
    <row r="45" spans="1:22" ht="14.25" customHeight="1">
      <c r="A45" s="873" t="s">
        <v>39</v>
      </c>
      <c r="B45" s="857"/>
      <c r="C45" s="863"/>
      <c r="D45" s="862" t="s">
        <v>10</v>
      </c>
      <c r="E45" s="857"/>
      <c r="F45" s="857"/>
      <c r="G45" s="862" t="s">
        <v>25</v>
      </c>
      <c r="H45" s="857"/>
      <c r="I45" s="857"/>
      <c r="J45" s="863"/>
      <c r="K45" s="875" t="s">
        <v>4</v>
      </c>
      <c r="L45" s="875"/>
      <c r="M45" s="875"/>
      <c r="N45" s="875"/>
      <c r="O45" s="876"/>
      <c r="P45" s="506" t="str">
        <f>IF(BİLGİLER!I18="","",CONCATENATE(BİLGİLER!H18))</f>
        <v>SGY Bildirimi (Ör:28)</v>
      </c>
      <c r="Q45" s="492"/>
      <c r="R45" s="492"/>
      <c r="S45" s="492"/>
      <c r="T45" s="492"/>
      <c r="U45" s="492"/>
      <c r="V45" s="510" t="str">
        <f>IF(BİLGİLER!I18="","",CONCATENATE(BİLGİLER!I18))</f>
        <v>1</v>
      </c>
    </row>
    <row r="46" spans="1:22" ht="15.75" customHeight="1">
      <c r="A46" s="874"/>
      <c r="B46" s="865"/>
      <c r="C46" s="866"/>
      <c r="D46" s="864"/>
      <c r="E46" s="865"/>
      <c r="F46" s="865"/>
      <c r="G46" s="864"/>
      <c r="H46" s="865"/>
      <c r="I46" s="865"/>
      <c r="J46" s="866"/>
      <c r="K46" s="1063" t="s">
        <v>173</v>
      </c>
      <c r="L46" s="1063"/>
      <c r="M46" s="1063"/>
      <c r="N46" s="1063"/>
      <c r="O46" s="404" t="s">
        <v>174</v>
      </c>
      <c r="P46" s="506" t="str">
        <f>IF(BİLGİLER!I19="","",CONCATENATE(BİLGİLER!H19))</f>
        <v>Atama Onayı / Kararname</v>
      </c>
      <c r="Q46" s="492"/>
      <c r="R46" s="492"/>
      <c r="S46" s="492"/>
      <c r="T46" s="492"/>
      <c r="U46" s="492"/>
      <c r="V46" s="510" t="str">
        <f>IF(BİLGİLER!I19="","",CONCATENATE(BİLGİLER!I19))</f>
        <v>1</v>
      </c>
    </row>
    <row r="47" spans="1:22" ht="15.75" customHeight="1">
      <c r="A47" s="850"/>
      <c r="B47" s="851"/>
      <c r="C47" s="852"/>
      <c r="D47" s="1034"/>
      <c r="E47" s="851"/>
      <c r="F47" s="852"/>
      <c r="G47" s="1035"/>
      <c r="H47" s="1036"/>
      <c r="I47" s="1036"/>
      <c r="J47" s="1037"/>
      <c r="K47" s="1058"/>
      <c r="L47" s="1059"/>
      <c r="M47" s="1059"/>
      <c r="N47" s="1059"/>
      <c r="O47" s="1059"/>
      <c r="P47" s="506" t="str">
        <f>IF(BİLGİLER!I20="","",CONCATENATE(BİLGİLER!H20))</f>
        <v>Mesafe Cetveli (Rayiç Belgesi)</v>
      </c>
      <c r="Q47" s="492"/>
      <c r="R47" s="492"/>
      <c r="S47" s="492"/>
      <c r="T47" s="492"/>
      <c r="U47" s="492"/>
      <c r="V47" s="510" t="str">
        <f>IF(BİLGİLER!I20="","",CONCATENATE(BİLGİLER!I20))</f>
        <v>1</v>
      </c>
    </row>
    <row r="48" spans="1:22" ht="15.75" customHeight="1">
      <c r="A48" s="850"/>
      <c r="B48" s="851"/>
      <c r="C48" s="852"/>
      <c r="D48" s="1034"/>
      <c r="E48" s="851"/>
      <c r="F48" s="852"/>
      <c r="G48" s="1035"/>
      <c r="H48" s="1036"/>
      <c r="I48" s="1036"/>
      <c r="J48" s="1037"/>
      <c r="K48" s="1058"/>
      <c r="L48" s="1059"/>
      <c r="M48" s="1059"/>
      <c r="N48" s="1059"/>
      <c r="O48" s="1059"/>
      <c r="P48" s="506" t="str">
        <f>IF(BİLGİLER!I21="","",CONCATENATE(BİLGİLER!H21))</f>
        <v>Başlama /İlişik kesme Yazısı</v>
      </c>
      <c r="Q48" s="492"/>
      <c r="R48" s="492"/>
      <c r="S48" s="492"/>
      <c r="T48" s="492"/>
      <c r="U48" s="492"/>
      <c r="V48" s="510" t="str">
        <f>IF(BİLGİLER!I21="","",CONCATENATE(BİLGİLER!I21))</f>
        <v>1</v>
      </c>
    </row>
    <row r="49" spans="1:22" ht="15.75" customHeight="1">
      <c r="A49" s="850"/>
      <c r="B49" s="851"/>
      <c r="C49" s="852"/>
      <c r="D49" s="1034"/>
      <c r="E49" s="851"/>
      <c r="F49" s="852"/>
      <c r="G49" s="1035"/>
      <c r="H49" s="1036"/>
      <c r="I49" s="1036"/>
      <c r="J49" s="1037"/>
      <c r="K49" s="1058"/>
      <c r="L49" s="1059"/>
      <c r="M49" s="1059"/>
      <c r="N49" s="1059"/>
      <c r="O49" s="1059"/>
      <c r="P49" s="506">
        <f>IF(BİLGİLER!I22="","",CONCATENATE(BİLGİLER!H22))</f>
      </c>
      <c r="Q49" s="492"/>
      <c r="R49" s="492"/>
      <c r="S49" s="492"/>
      <c r="T49" s="492"/>
      <c r="U49" s="492"/>
      <c r="V49" s="510">
        <f>IF(BİLGİLER!I22="","",CONCATENATE(BİLGİLER!I22))</f>
      </c>
    </row>
    <row r="50" spans="1:22" ht="15.75" customHeight="1">
      <c r="A50" s="850"/>
      <c r="B50" s="851"/>
      <c r="C50" s="852"/>
      <c r="D50" s="1034"/>
      <c r="E50" s="851"/>
      <c r="F50" s="852"/>
      <c r="G50" s="1035"/>
      <c r="H50" s="1036"/>
      <c r="I50" s="1036"/>
      <c r="J50" s="1037"/>
      <c r="K50" s="1032"/>
      <c r="L50" s="1032"/>
      <c r="M50" s="1032"/>
      <c r="N50" s="1032"/>
      <c r="O50" s="1033"/>
      <c r="P50" s="506">
        <f>IF(BİLGİLER!I23="","",CONCATENATE(BİLGİLER!H23))</f>
      </c>
      <c r="Q50" s="492"/>
      <c r="R50" s="492"/>
      <c r="S50" s="492"/>
      <c r="T50" s="492"/>
      <c r="U50" s="492"/>
      <c r="V50" s="510">
        <f>IF(BİLGİLER!I23="","",CONCATENATE(BİLGİLER!I23))</f>
      </c>
    </row>
    <row r="51" spans="1:22" ht="15.75" customHeight="1">
      <c r="A51" s="277"/>
      <c r="B51" s="278"/>
      <c r="C51" s="279"/>
      <c r="D51" s="280"/>
      <c r="E51" s="278"/>
      <c r="F51" s="279"/>
      <c r="G51" s="274"/>
      <c r="H51" s="275"/>
      <c r="I51" s="275"/>
      <c r="J51" s="276"/>
      <c r="K51" s="1032"/>
      <c r="L51" s="1032"/>
      <c r="M51" s="1032"/>
      <c r="N51" s="1032"/>
      <c r="O51" s="1033"/>
      <c r="P51" s="506">
        <f>IF(BİLGİLER!I24="","",CONCATENATE(BİLGİLER!H24))</f>
      </c>
      <c r="Q51" s="492"/>
      <c r="R51" s="492"/>
      <c r="S51" s="492"/>
      <c r="T51" s="492"/>
      <c r="U51" s="492"/>
      <c r="V51" s="510">
        <f>IF(BİLGİLER!I24="","",CONCATENATE(BİLGİLER!I24))</f>
      </c>
    </row>
    <row r="52" spans="1:22" ht="15.75" customHeight="1" thickBot="1">
      <c r="A52" s="1014"/>
      <c r="B52" s="1015"/>
      <c r="C52" s="1016"/>
      <c r="D52" s="1041"/>
      <c r="E52" s="1015"/>
      <c r="F52" s="1016"/>
      <c r="G52" s="1017"/>
      <c r="H52" s="1018"/>
      <c r="I52" s="1018"/>
      <c r="J52" s="1019"/>
      <c r="K52" s="1060"/>
      <c r="L52" s="1060"/>
      <c r="M52" s="1060"/>
      <c r="N52" s="1060"/>
      <c r="O52" s="1060"/>
      <c r="P52" s="507">
        <f>IF(BİLGİLER!I25="","",CONCATENATE(BİLGİLER!H25))</f>
      </c>
      <c r="Q52" s="508"/>
      <c r="R52" s="508"/>
      <c r="S52" s="508"/>
      <c r="T52" s="508"/>
      <c r="U52" s="508"/>
      <c r="V52" s="511">
        <f>IF(BİLGİLER!I25="","",CONCATENATE(BİLGİLER!I25))</f>
      </c>
    </row>
    <row r="53" spans="1:22" ht="14.25">
      <c r="A53" s="224"/>
      <c r="B53" s="225"/>
      <c r="C53" s="225"/>
      <c r="D53" s="225"/>
      <c r="E53" s="225"/>
      <c r="F53" s="225"/>
      <c r="G53" s="225"/>
      <c r="H53" s="225"/>
      <c r="I53" s="225"/>
      <c r="J53" s="226"/>
      <c r="K53" s="840" t="s">
        <v>40</v>
      </c>
      <c r="L53" s="841"/>
      <c r="M53" s="841"/>
      <c r="N53" s="841"/>
      <c r="O53" s="841"/>
      <c r="P53" s="841"/>
      <c r="Q53" s="841"/>
      <c r="R53" s="843"/>
      <c r="S53" s="840" t="s">
        <v>41</v>
      </c>
      <c r="T53" s="841"/>
      <c r="U53" s="841"/>
      <c r="V53" s="842"/>
    </row>
    <row r="54" spans="1:22" s="75" customFormat="1" ht="19.5" customHeight="1">
      <c r="A54" s="231" t="str">
        <f>IF(BİLGİLER!B10="EVET",K54,".../...../.20")</f>
        <v>.../...../.20</v>
      </c>
      <c r="B54" s="232"/>
      <c r="C54" s="232"/>
      <c r="D54" s="232"/>
      <c r="E54" s="232"/>
      <c r="F54" s="232"/>
      <c r="G54" s="232"/>
      <c r="H54" s="232"/>
      <c r="I54" s="232"/>
      <c r="J54" s="233"/>
      <c r="K54" s="844">
        <f>MEMUR!$D$9</f>
        <v>42940</v>
      </c>
      <c r="L54" s="845"/>
      <c r="M54" s="845"/>
      <c r="N54" s="845"/>
      <c r="O54" s="845"/>
      <c r="P54" s="845"/>
      <c r="Q54" s="845"/>
      <c r="R54" s="846"/>
      <c r="S54" s="847" t="str">
        <f>CONCATENATE("....../......./ ",BİLGİLER!B5)</f>
        <v>....../......./ 2015</v>
      </c>
      <c r="T54" s="848"/>
      <c r="U54" s="848"/>
      <c r="V54" s="849"/>
    </row>
    <row r="55" spans="1:22" ht="14.25">
      <c r="A55" s="234"/>
      <c r="B55" s="235"/>
      <c r="C55" s="235"/>
      <c r="D55" s="235"/>
      <c r="E55" s="235"/>
      <c r="F55" s="235"/>
      <c r="G55" s="235"/>
      <c r="H55" s="235"/>
      <c r="I55" s="235"/>
      <c r="J55" s="236"/>
      <c r="K55" s="840" t="s">
        <v>94</v>
      </c>
      <c r="L55" s="841"/>
      <c r="M55" s="841"/>
      <c r="N55" s="841"/>
      <c r="O55" s="841"/>
      <c r="P55" s="841"/>
      <c r="Q55" s="841"/>
      <c r="R55" s="843"/>
      <c r="S55" s="840" t="s">
        <v>95</v>
      </c>
      <c r="T55" s="841"/>
      <c r="U55" s="841"/>
      <c r="V55" s="842"/>
    </row>
    <row r="56" spans="1:22" ht="14.25">
      <c r="A56" s="234"/>
      <c r="B56" s="235"/>
      <c r="C56" s="235"/>
      <c r="D56" s="235"/>
      <c r="E56" s="235"/>
      <c r="F56" s="235"/>
      <c r="G56" s="235"/>
      <c r="H56" s="235"/>
      <c r="I56" s="235"/>
      <c r="J56" s="236"/>
      <c r="K56" s="227"/>
      <c r="L56" s="228"/>
      <c r="M56" s="228"/>
      <c r="N56" s="228"/>
      <c r="O56" s="228"/>
      <c r="P56" s="228"/>
      <c r="Q56" s="228"/>
      <c r="R56" s="229"/>
      <c r="S56" s="227"/>
      <c r="T56" s="228"/>
      <c r="U56" s="228"/>
      <c r="V56" s="230"/>
    </row>
    <row r="57" spans="1:22" ht="15">
      <c r="A57" s="1045"/>
      <c r="B57" s="841"/>
      <c r="C57" s="841"/>
      <c r="D57" s="841"/>
      <c r="E57" s="841"/>
      <c r="F57" s="841"/>
      <c r="G57" s="841"/>
      <c r="H57" s="841"/>
      <c r="I57" s="841"/>
      <c r="J57" s="843"/>
      <c r="K57" s="1049" t="str">
        <f>BİLGİLER!B18</f>
        <v>bbbbbbbbb</v>
      </c>
      <c r="L57" s="1050"/>
      <c r="M57" s="1050"/>
      <c r="N57" s="1050"/>
      <c r="O57" s="1050"/>
      <c r="P57" s="1050"/>
      <c r="Q57" s="1050"/>
      <c r="R57" s="1051"/>
      <c r="S57" s="1038" t="str">
        <f>IF(T16&lt;=BİLGİLER!B30,BİLGİLER!B28,BİLGİLER!B27)</f>
        <v>ttttttttttttttttttttttt</v>
      </c>
      <c r="T57" s="1039"/>
      <c r="U57" s="1039"/>
      <c r="V57" s="1040"/>
    </row>
    <row r="58" spans="1:22" ht="15">
      <c r="A58" s="1055"/>
      <c r="B58" s="1056"/>
      <c r="C58" s="1056"/>
      <c r="D58" s="1056"/>
      <c r="E58" s="1056"/>
      <c r="F58" s="1056"/>
      <c r="G58" s="1056"/>
      <c r="H58" s="1056"/>
      <c r="I58" s="1056"/>
      <c r="J58" s="1057"/>
      <c r="K58" s="1052" t="str">
        <f>BİLGİLER!F18</f>
        <v>İlçe Milli Eğitim Müdürü</v>
      </c>
      <c r="L58" s="1053"/>
      <c r="M58" s="1053"/>
      <c r="N58" s="1053"/>
      <c r="O58" s="1053"/>
      <c r="P58" s="1053"/>
      <c r="Q58" s="1053"/>
      <c r="R58" s="1054"/>
      <c r="S58" s="1042" t="str">
        <f>IF(T16&lt;=BİLGİLER!B30,BİLGİLER!F28,BİLGİLER!F27)</f>
        <v>Mal Müdürü</v>
      </c>
      <c r="T58" s="1043"/>
      <c r="U58" s="1043"/>
      <c r="V58" s="1044"/>
    </row>
    <row r="59" spans="1:22" ht="24.75" customHeight="1" thickBot="1">
      <c r="A59" s="1047" t="s">
        <v>42</v>
      </c>
      <c r="B59" s="1048"/>
      <c r="C59" s="1046" t="str">
        <f>Yaziyle(R40)</f>
        <v>Ikibinyüzdört TL  Yirmiyedi Kr</v>
      </c>
      <c r="D59" s="1046"/>
      <c r="E59" s="1046"/>
      <c r="F59" s="1046"/>
      <c r="G59" s="1046"/>
      <c r="H59" s="1046"/>
      <c r="I59" s="1046"/>
      <c r="J59" s="1046"/>
      <c r="K59" s="1046"/>
      <c r="L59" s="1046"/>
      <c r="M59" s="1046"/>
      <c r="N59" s="1046"/>
      <c r="O59" s="1046"/>
      <c r="P59" s="1046"/>
      <c r="Q59" s="1046"/>
      <c r="R59" s="1046"/>
      <c r="S59" s="237" t="s">
        <v>43</v>
      </c>
      <c r="T59" s="176"/>
      <c r="U59" s="176"/>
      <c r="V59" s="238" t="s">
        <v>96</v>
      </c>
    </row>
    <row r="60" spans="1:22" ht="15" customHeight="1">
      <c r="A60" s="132"/>
      <c r="B60" s="132"/>
      <c r="C60" s="132"/>
      <c r="D60" s="132"/>
      <c r="E60" s="132"/>
      <c r="F60" s="132"/>
      <c r="G60" s="132"/>
      <c r="H60" s="132"/>
      <c r="I60" s="132"/>
      <c r="J60" s="132"/>
      <c r="K60" s="132"/>
      <c r="L60" s="132"/>
      <c r="M60" s="132"/>
      <c r="N60" s="132"/>
      <c r="O60" s="132"/>
      <c r="P60" s="132"/>
      <c r="Q60" s="132"/>
      <c r="R60" s="132"/>
      <c r="S60" s="132"/>
      <c r="T60" s="132"/>
      <c r="U60" s="132"/>
      <c r="V60" s="294" t="str">
        <f>CONCATENATE(MENÜ!$I$29,MENÜ!$J$29)</f>
        <v>Sürüm No:2017-1</v>
      </c>
    </row>
    <row r="61" spans="1:22" ht="12.75">
      <c r="A61" s="885">
        <f ca="1">IF(BİLGİLER!B24="EVET",TODAY(),"")</f>
      </c>
      <c r="B61" s="885"/>
      <c r="C61" s="884">
        <f>IF(BİLGİLER!B24="EVET",BİLGİLER!F24,"")</f>
      </c>
      <c r="D61" s="884"/>
      <c r="E61" s="884"/>
      <c r="F61" s="884"/>
      <c r="G61" s="132" t="b">
        <f>IF(BİLGİLER!B24="EVET",CONCATENATE(":",BİLGİLER!C24," "))</f>
        <v>0</v>
      </c>
      <c r="H61" s="132"/>
      <c r="I61" s="132"/>
      <c r="J61" s="132"/>
      <c r="K61" s="132"/>
      <c r="L61" s="132"/>
      <c r="M61" s="132"/>
      <c r="N61" s="132"/>
      <c r="O61" s="132"/>
      <c r="P61" s="132"/>
      <c r="Q61" s="132"/>
      <c r="R61" s="132"/>
      <c r="S61" s="132"/>
      <c r="T61" s="132"/>
      <c r="U61" s="132"/>
      <c r="V61" s="239"/>
    </row>
    <row r="62" spans="1:22" ht="12.75">
      <c r="A62" s="885">
        <f ca="1">IF(BİLGİLER!B25="EVET",TODAY(),"")</f>
      </c>
      <c r="B62" s="885"/>
      <c r="C62" s="884">
        <f>IF(BİLGİLER!B25="EVET",BİLGİLER!F25,"")</f>
      </c>
      <c r="D62" s="884"/>
      <c r="E62" s="884" t="s">
        <v>114</v>
      </c>
      <c r="F62" s="884"/>
      <c r="G62" s="132">
        <f>IF(BİLGİLER!B25="HAYIR","",CONCATENATE(":",BİLGİLER!C25))</f>
      </c>
      <c r="H62" s="132"/>
      <c r="I62" s="132"/>
      <c r="J62" s="132"/>
      <c r="K62" s="132"/>
      <c r="L62" s="132"/>
      <c r="M62" s="132"/>
      <c r="N62" s="132"/>
      <c r="O62" s="132"/>
      <c r="P62" s="132"/>
      <c r="Q62" s="132"/>
      <c r="R62" s="132"/>
      <c r="S62" s="132"/>
      <c r="T62" s="132"/>
      <c r="U62" s="132"/>
      <c r="V62" s="239"/>
    </row>
    <row r="63" spans="1:22" ht="12.75">
      <c r="A63" s="132"/>
      <c r="B63" s="132"/>
      <c r="C63" s="132"/>
      <c r="D63" s="132"/>
      <c r="E63" s="132"/>
      <c r="F63" s="132"/>
      <c r="G63" s="132"/>
      <c r="H63" s="132"/>
      <c r="I63" s="132"/>
      <c r="J63" s="132"/>
      <c r="K63" s="132"/>
      <c r="L63" s="132"/>
      <c r="M63" s="132"/>
      <c r="N63" s="132"/>
      <c r="O63" s="132"/>
      <c r="P63" s="132"/>
      <c r="Q63" s="132"/>
      <c r="R63" s="132"/>
      <c r="S63" s="132"/>
      <c r="T63" s="132"/>
      <c r="U63" s="132"/>
      <c r="V63" s="239"/>
    </row>
    <row r="64" spans="23:38" ht="15.75" customHeight="1">
      <c r="W64" s="83"/>
      <c r="X64" s="83"/>
      <c r="Y64" s="83"/>
      <c r="Z64" s="83"/>
      <c r="AA64" s="83"/>
      <c r="AB64" s="83"/>
      <c r="AC64" s="83"/>
      <c r="AD64" s="83"/>
      <c r="AE64" s="83"/>
      <c r="AF64" s="83"/>
      <c r="AG64" s="83"/>
      <c r="AH64" s="83"/>
      <c r="AI64" s="83"/>
      <c r="AJ64" s="83"/>
      <c r="AK64" s="83"/>
      <c r="AL64" s="83"/>
    </row>
    <row r="65" spans="23:38" ht="15.75" customHeight="1">
      <c r="W65" s="83"/>
      <c r="X65" s="83"/>
      <c r="Y65" s="83"/>
      <c r="Z65" s="83"/>
      <c r="AA65" s="83"/>
      <c r="AB65" s="83"/>
      <c r="AC65" s="83"/>
      <c r="AD65" s="83"/>
      <c r="AE65" s="83"/>
      <c r="AF65" s="83"/>
      <c r="AG65" s="83"/>
      <c r="AH65" s="83"/>
      <c r="AI65" s="83"/>
      <c r="AJ65" s="83"/>
      <c r="AK65" s="83"/>
      <c r="AL65" s="83"/>
    </row>
    <row r="66" spans="23:38" ht="15.75" customHeight="1">
      <c r="W66" s="83"/>
      <c r="X66" s="83"/>
      <c r="Y66" s="83"/>
      <c r="Z66" s="83"/>
      <c r="AA66" s="83"/>
      <c r="AB66" s="83"/>
      <c r="AC66" s="83"/>
      <c r="AD66" s="83"/>
      <c r="AE66" s="83"/>
      <c r="AF66" s="83"/>
      <c r="AG66" s="83"/>
      <c r="AH66" s="83"/>
      <c r="AI66" s="83"/>
      <c r="AJ66" s="83"/>
      <c r="AK66" s="83"/>
      <c r="AL66" s="83"/>
    </row>
    <row r="67" spans="23:38" ht="15.75" customHeight="1">
      <c r="W67" s="83"/>
      <c r="X67" s="83"/>
      <c r="Y67" s="83"/>
      <c r="Z67" s="83"/>
      <c r="AA67" s="83"/>
      <c r="AB67" s="83"/>
      <c r="AC67" s="83"/>
      <c r="AD67" s="83"/>
      <c r="AE67" s="83"/>
      <c r="AF67" s="83"/>
      <c r="AG67" s="83"/>
      <c r="AH67" s="83"/>
      <c r="AI67" s="83"/>
      <c r="AJ67" s="83"/>
      <c r="AK67" s="83"/>
      <c r="AL67" s="83"/>
    </row>
    <row r="68" spans="23:38" ht="15.75" customHeight="1">
      <c r="W68" s="83"/>
      <c r="X68" s="83"/>
      <c r="Y68" s="83"/>
      <c r="Z68" s="83"/>
      <c r="AA68" s="83"/>
      <c r="AB68" s="83"/>
      <c r="AC68" s="83"/>
      <c r="AD68" s="83"/>
      <c r="AE68" s="83"/>
      <c r="AF68" s="83"/>
      <c r="AG68" s="83"/>
      <c r="AH68" s="83"/>
      <c r="AI68" s="83"/>
      <c r="AJ68" s="83"/>
      <c r="AK68" s="83"/>
      <c r="AL68" s="83"/>
    </row>
    <row r="69" spans="23:38" ht="19.5" customHeight="1">
      <c r="W69" s="83"/>
      <c r="X69" s="83"/>
      <c r="Y69" s="83"/>
      <c r="Z69" s="83"/>
      <c r="AA69" s="83"/>
      <c r="AB69" s="83"/>
      <c r="AC69" s="83"/>
      <c r="AD69" s="83"/>
      <c r="AE69" s="83"/>
      <c r="AF69" s="83"/>
      <c r="AG69" s="83"/>
      <c r="AH69" s="83"/>
      <c r="AI69" s="83"/>
      <c r="AJ69" s="83"/>
      <c r="AK69" s="83"/>
      <c r="AL69" s="83"/>
    </row>
    <row r="70" spans="23:38" ht="19.5" customHeight="1">
      <c r="W70" s="83"/>
      <c r="X70" s="83"/>
      <c r="Y70" s="83"/>
      <c r="Z70" s="83"/>
      <c r="AA70" s="83"/>
      <c r="AB70" s="83"/>
      <c r="AC70" s="83"/>
      <c r="AD70" s="83"/>
      <c r="AE70" s="83"/>
      <c r="AF70" s="83"/>
      <c r="AG70" s="83"/>
      <c r="AH70" s="83"/>
      <c r="AI70" s="83"/>
      <c r="AJ70" s="83"/>
      <c r="AK70" s="83"/>
      <c r="AL70" s="83"/>
    </row>
    <row r="71" ht="19.5" customHeight="1"/>
    <row r="72" ht="19.5" customHeight="1"/>
    <row r="73" ht="19.5" customHeight="1"/>
    <row r="74" ht="19.5" customHeight="1"/>
    <row r="75" ht="19.5" customHeight="1"/>
    <row r="76" ht="19.5" customHeight="1"/>
    <row r="77" ht="19.5" customHeight="1"/>
    <row r="78" ht="19.5" customHeight="1"/>
    <row r="79" ht="12.75" customHeight="1"/>
    <row r="80" ht="14.25" customHeight="1"/>
    <row r="81" ht="39.75" customHeight="1"/>
    <row r="82" ht="39.7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12" ht="12.75">
      <c r="A112" s="602"/>
    </row>
  </sheetData>
  <sheetProtection sheet="1" objects="1" scenarios="1"/>
  <mergeCells count="176">
    <mergeCell ref="A47:C47"/>
    <mergeCell ref="A44:O44"/>
    <mergeCell ref="A48:C48"/>
    <mergeCell ref="G47:J47"/>
    <mergeCell ref="D48:F48"/>
    <mergeCell ref="D47:F47"/>
    <mergeCell ref="K47:O47"/>
    <mergeCell ref="G48:J48"/>
    <mergeCell ref="K48:O48"/>
    <mergeCell ref="T24:U24"/>
    <mergeCell ref="R18:S18"/>
    <mergeCell ref="T7:U7"/>
    <mergeCell ref="T8:U8"/>
    <mergeCell ref="K46:N46"/>
    <mergeCell ref="A32:P32"/>
    <mergeCell ref="C34:P34"/>
    <mergeCell ref="A25:B25"/>
    <mergeCell ref="K29:L29"/>
    <mergeCell ref="C37:E37"/>
    <mergeCell ref="S58:V58"/>
    <mergeCell ref="A57:J57"/>
    <mergeCell ref="A49:C49"/>
    <mergeCell ref="C59:R59"/>
    <mergeCell ref="A59:B59"/>
    <mergeCell ref="K57:R57"/>
    <mergeCell ref="K58:R58"/>
    <mergeCell ref="A58:J58"/>
    <mergeCell ref="K49:O49"/>
    <mergeCell ref="K52:O52"/>
    <mergeCell ref="K51:O51"/>
    <mergeCell ref="D50:F50"/>
    <mergeCell ref="K53:R53"/>
    <mergeCell ref="G49:J49"/>
    <mergeCell ref="S53:V53"/>
    <mergeCell ref="S57:V57"/>
    <mergeCell ref="G50:J50"/>
    <mergeCell ref="K50:O50"/>
    <mergeCell ref="D52:F52"/>
    <mergeCell ref="D49:F49"/>
    <mergeCell ref="A52:C52"/>
    <mergeCell ref="G52:J52"/>
    <mergeCell ref="R21:S21"/>
    <mergeCell ref="T14:U14"/>
    <mergeCell ref="R15:S15"/>
    <mergeCell ref="T15:U15"/>
    <mergeCell ref="R16:S16"/>
    <mergeCell ref="R14:S14"/>
    <mergeCell ref="T16:U16"/>
    <mergeCell ref="T18:U18"/>
    <mergeCell ref="T17:U17"/>
    <mergeCell ref="R20:S20"/>
    <mergeCell ref="R19:S19"/>
    <mergeCell ref="T20:U20"/>
    <mergeCell ref="T19:U19"/>
    <mergeCell ref="T5:U5"/>
    <mergeCell ref="T6:U6"/>
    <mergeCell ref="C8:R8"/>
    <mergeCell ref="C10:F11"/>
    <mergeCell ref="R11:S11"/>
    <mergeCell ref="A12:B12"/>
    <mergeCell ref="K12:L12"/>
    <mergeCell ref="G10:J11"/>
    <mergeCell ref="K10:L10"/>
    <mergeCell ref="A10:B10"/>
    <mergeCell ref="A11:B11"/>
    <mergeCell ref="K11:L11"/>
    <mergeCell ref="R10:U10"/>
    <mergeCell ref="T11:U11"/>
    <mergeCell ref="M10:Q10"/>
    <mergeCell ref="K5:O5"/>
    <mergeCell ref="K6:O6"/>
    <mergeCell ref="A30:B30"/>
    <mergeCell ref="K28:L28"/>
    <mergeCell ref="A21:B21"/>
    <mergeCell ref="A27:B27"/>
    <mergeCell ref="K22:L22"/>
    <mergeCell ref="A1:V1"/>
    <mergeCell ref="A3:B3"/>
    <mergeCell ref="A4:B4"/>
    <mergeCell ref="K4:O4"/>
    <mergeCell ref="S4:S8"/>
    <mergeCell ref="A7:B7"/>
    <mergeCell ref="C7:R7"/>
    <mergeCell ref="A5:B6"/>
    <mergeCell ref="C3:J3"/>
    <mergeCell ref="P4:R4"/>
    <mergeCell ref="C4:J4"/>
    <mergeCell ref="T4:U4"/>
    <mergeCell ref="G5:J6"/>
    <mergeCell ref="E5:F5"/>
    <mergeCell ref="E6:F6"/>
    <mergeCell ref="P6:R6"/>
    <mergeCell ref="P5:R5"/>
    <mergeCell ref="R17:S17"/>
    <mergeCell ref="K25:L25"/>
    <mergeCell ref="A24:B24"/>
    <mergeCell ref="A28:B28"/>
    <mergeCell ref="A8:B8"/>
    <mergeCell ref="A15:B15"/>
    <mergeCell ref="A16:B16"/>
    <mergeCell ref="K15:L15"/>
    <mergeCell ref="K17:L17"/>
    <mergeCell ref="K16:L16"/>
    <mergeCell ref="A14:B14"/>
    <mergeCell ref="K14:L14"/>
    <mergeCell ref="A19:B19"/>
    <mergeCell ref="A18:B18"/>
    <mergeCell ref="A17:B17"/>
    <mergeCell ref="A20:B20"/>
    <mergeCell ref="K20:L20"/>
    <mergeCell ref="K18:L18"/>
    <mergeCell ref="K19:L19"/>
    <mergeCell ref="T31:U31"/>
    <mergeCell ref="T21:U21"/>
    <mergeCell ref="T28:U28"/>
    <mergeCell ref="T25:U25"/>
    <mergeCell ref="T22:U22"/>
    <mergeCell ref="T23:U23"/>
    <mergeCell ref="T29:U29"/>
    <mergeCell ref="T26:U26"/>
    <mergeCell ref="T30:U30"/>
    <mergeCell ref="T27:U27"/>
    <mergeCell ref="K21:L21"/>
    <mergeCell ref="K27:L27"/>
    <mergeCell ref="A22:B22"/>
    <mergeCell ref="R27:S27"/>
    <mergeCell ref="R24:S24"/>
    <mergeCell ref="R25:S25"/>
    <mergeCell ref="R26:S26"/>
    <mergeCell ref="A23:B23"/>
    <mergeCell ref="K26:L26"/>
    <mergeCell ref="R23:S23"/>
    <mergeCell ref="R30:S30"/>
    <mergeCell ref="R28:S28"/>
    <mergeCell ref="R22:S22"/>
    <mergeCell ref="A26:B26"/>
    <mergeCell ref="K23:L23"/>
    <mergeCell ref="K24:L24"/>
    <mergeCell ref="A29:B29"/>
    <mergeCell ref="K30:L30"/>
    <mergeCell ref="T36:U37"/>
    <mergeCell ref="P42:V42"/>
    <mergeCell ref="L40:P40"/>
    <mergeCell ref="T40:U40"/>
    <mergeCell ref="R36:S36"/>
    <mergeCell ref="A41:O41"/>
    <mergeCell ref="K42:O42"/>
    <mergeCell ref="C36:F36"/>
    <mergeCell ref="G37:J37"/>
    <mergeCell ref="L36:P36"/>
    <mergeCell ref="L37:O37"/>
    <mergeCell ref="T32:U32"/>
    <mergeCell ref="R29:S29"/>
    <mergeCell ref="C62:F62"/>
    <mergeCell ref="A62:B62"/>
    <mergeCell ref="A61:B61"/>
    <mergeCell ref="C61:F61"/>
    <mergeCell ref="R32:S32"/>
    <mergeCell ref="R31:S31"/>
    <mergeCell ref="P43:V43"/>
    <mergeCell ref="G42:J42"/>
    <mergeCell ref="A45:C46"/>
    <mergeCell ref="D45:F46"/>
    <mergeCell ref="G40:K40"/>
    <mergeCell ref="K45:O45"/>
    <mergeCell ref="R40:S40"/>
    <mergeCell ref="S55:V55"/>
    <mergeCell ref="K55:R55"/>
    <mergeCell ref="K54:R54"/>
    <mergeCell ref="S54:V54"/>
    <mergeCell ref="A50:C50"/>
    <mergeCell ref="A31:P31"/>
    <mergeCell ref="G36:K36"/>
    <mergeCell ref="A36:B37"/>
    <mergeCell ref="G45:J46"/>
    <mergeCell ref="C40:F40"/>
  </mergeCells>
  <printOptions horizontalCentered="1" verticalCentered="1"/>
  <pageMargins left="0.1968503937007874" right="0.1968503937007874" top="0.3937007874015748" bottom="0.3937007874015748" header="0" footer="0"/>
  <pageSetup blackAndWhite="1" horizontalDpi="200" verticalDpi="200" orientation="portrait" paperSize="9" scale="75" r:id="rId2"/>
  <drawing r:id="rId1"/>
</worksheet>
</file>

<file path=xl/worksheets/sheet14.xml><?xml version="1.0" encoding="utf-8"?>
<worksheet xmlns="http://schemas.openxmlformats.org/spreadsheetml/2006/main" xmlns:r="http://schemas.openxmlformats.org/officeDocument/2006/relationships">
  <sheetPr codeName="Sayfa11">
    <tabColor indexed="15"/>
  </sheetPr>
  <dimension ref="A1:L35"/>
  <sheetViews>
    <sheetView showGridLines="0" zoomScalePageLayoutView="0" workbookViewId="0" topLeftCell="A1">
      <selection activeCell="P8" sqref="P8"/>
    </sheetView>
  </sheetViews>
  <sheetFormatPr defaultColWidth="9.140625" defaultRowHeight="12.75"/>
  <cols>
    <col min="1" max="1" width="11.00390625" style="90" customWidth="1"/>
    <col min="2" max="2" width="9.140625" style="90" customWidth="1"/>
    <col min="3" max="3" width="8.57421875" style="90" customWidth="1"/>
    <col min="4" max="4" width="7.28125" style="90" customWidth="1"/>
    <col min="5" max="5" width="5.57421875" style="90" customWidth="1"/>
    <col min="6" max="6" width="12.00390625" style="90" bestFit="1" customWidth="1"/>
    <col min="7" max="7" width="8.57421875" style="90" customWidth="1"/>
    <col min="8" max="8" width="8.28125" style="90" customWidth="1"/>
    <col min="9" max="9" width="5.7109375" style="90" customWidth="1"/>
    <col min="10" max="10" width="8.00390625" style="90" customWidth="1"/>
    <col min="11" max="11" width="8.8515625" style="90" customWidth="1"/>
    <col min="12" max="12" width="4.8515625" style="90" customWidth="1"/>
    <col min="13" max="16384" width="9.140625" style="90" customWidth="1"/>
  </cols>
  <sheetData>
    <row r="1" spans="1:12" ht="34.5" customHeight="1">
      <c r="A1" s="1095" t="s">
        <v>185</v>
      </c>
      <c r="B1" s="1095"/>
      <c r="C1" s="1095"/>
      <c r="D1" s="1095"/>
      <c r="E1" s="1095"/>
      <c r="F1" s="1095"/>
      <c r="G1" s="1095"/>
      <c r="H1" s="1095"/>
      <c r="I1" s="1095"/>
      <c r="J1" s="1095"/>
      <c r="K1" s="1095"/>
      <c r="L1" s="1095"/>
    </row>
    <row r="2" spans="1:12" s="252" customFormat="1" ht="20.25" customHeight="1">
      <c r="A2" s="1087" t="s">
        <v>240</v>
      </c>
      <c r="B2" s="1069"/>
      <c r="C2" s="1069"/>
      <c r="D2" s="1069"/>
      <c r="E2" s="1069"/>
      <c r="F2" s="518" t="str">
        <f>MEMUR!B2</f>
        <v>5415045</v>
      </c>
      <c r="G2" s="519"/>
      <c r="H2" s="519"/>
      <c r="I2" s="519"/>
      <c r="J2" s="519"/>
      <c r="K2" s="519"/>
      <c r="L2" s="520"/>
    </row>
    <row r="3" spans="1:12" s="252" customFormat="1" ht="20.25" customHeight="1">
      <c r="A3" s="1069" t="s">
        <v>1</v>
      </c>
      <c r="B3" s="1069"/>
      <c r="C3" s="1069"/>
      <c r="D3" s="1069"/>
      <c r="E3" s="1069"/>
      <c r="F3" s="1090" t="str">
        <f>MEMUR!B6</f>
        <v>Bayram BAŞOĞLU</v>
      </c>
      <c r="G3" s="1091"/>
      <c r="H3" s="1091"/>
      <c r="I3" s="1091"/>
      <c r="J3" s="1091"/>
      <c r="K3" s="1091"/>
      <c r="L3" s="1092"/>
    </row>
    <row r="4" spans="1:12" s="252" customFormat="1" ht="20.25" customHeight="1">
      <c r="A4" s="1087" t="s">
        <v>312</v>
      </c>
      <c r="B4" s="1069"/>
      <c r="C4" s="1069"/>
      <c r="D4" s="1069"/>
      <c r="E4" s="1069"/>
      <c r="F4" s="1090">
        <f>MEMUR!B3</f>
        <v>12345678901</v>
      </c>
      <c r="G4" s="1091"/>
      <c r="H4" s="1091"/>
      <c r="I4" s="1091"/>
      <c r="J4" s="1091"/>
      <c r="K4" s="1091"/>
      <c r="L4" s="1092"/>
    </row>
    <row r="5" spans="1:12" s="252" customFormat="1" ht="19.5" customHeight="1">
      <c r="A5" s="1069" t="s">
        <v>186</v>
      </c>
      <c r="B5" s="1069"/>
      <c r="C5" s="1069"/>
      <c r="D5" s="1069"/>
      <c r="E5" s="1069"/>
      <c r="F5" s="518" t="s">
        <v>187</v>
      </c>
      <c r="G5" s="1078">
        <f>MEMUR!B4</f>
        <v>12422</v>
      </c>
      <c r="H5" s="1079"/>
      <c r="I5" s="523" t="s">
        <v>188</v>
      </c>
      <c r="J5" s="523"/>
      <c r="K5" s="1088">
        <f>MEMUR!B5</f>
        <v>11111111</v>
      </c>
      <c r="L5" s="1089"/>
    </row>
    <row r="6" spans="1:12" ht="19.5" customHeight="1">
      <c r="A6" s="1069" t="s">
        <v>189</v>
      </c>
      <c r="B6" s="1069"/>
      <c r="C6" s="1069"/>
      <c r="D6" s="1069"/>
      <c r="E6" s="1069"/>
      <c r="F6" s="524" t="s">
        <v>190</v>
      </c>
      <c r="G6" s="1100" t="str">
        <f>MEMUR!B7</f>
        <v>Öğretmen</v>
      </c>
      <c r="H6" s="1101"/>
      <c r="I6" s="525" t="s">
        <v>223</v>
      </c>
      <c r="J6" s="1080" t="str">
        <f>MEMUR!D18</f>
        <v>Öğretmen</v>
      </c>
      <c r="K6" s="1080"/>
      <c r="L6" s="1081"/>
    </row>
    <row r="7" spans="1:12" ht="15" customHeight="1">
      <c r="A7" s="1087" t="s">
        <v>215</v>
      </c>
      <c r="B7" s="1069"/>
      <c r="C7" s="1069"/>
      <c r="D7" s="1069"/>
      <c r="E7" s="1069"/>
      <c r="F7" s="526" t="s">
        <v>190</v>
      </c>
      <c r="G7" s="1076"/>
      <c r="H7" s="1077"/>
      <c r="I7" s="526" t="s">
        <v>191</v>
      </c>
      <c r="J7" s="527"/>
      <c r="K7" s="1076"/>
      <c r="L7" s="1077"/>
    </row>
    <row r="8" spans="1:12" ht="43.5" customHeight="1">
      <c r="A8" s="1069"/>
      <c r="B8" s="1069"/>
      <c r="C8" s="1069"/>
      <c r="D8" s="1069"/>
      <c r="E8" s="1069"/>
      <c r="F8" s="1096" t="str">
        <f>CONCATENATE(BİLGİLER!B12,"-",BİLGİLER!B13,"-",BİLGİLER!B9)</f>
        <v>Tokat-Erbaa-Mehmet Akif Ersoy Ortaokulu</v>
      </c>
      <c r="G8" s="1097"/>
      <c r="H8" s="1098"/>
      <c r="I8" s="1099" t="str">
        <f>CONCATENATE(MEMUR!D17)</f>
        <v>Malatya-Doğanşehir(751413) Doğanşehir Çok Programlı Anadolu Lisesi</v>
      </c>
      <c r="J8" s="1097"/>
      <c r="K8" s="1097"/>
      <c r="L8" s="1098"/>
    </row>
    <row r="9" spans="1:12" ht="19.5" customHeight="1">
      <c r="A9" s="1069" t="s">
        <v>192</v>
      </c>
      <c r="B9" s="1069"/>
      <c r="C9" s="1069"/>
      <c r="D9" s="1069"/>
      <c r="E9" s="1069"/>
      <c r="F9" s="524" t="s">
        <v>190</v>
      </c>
      <c r="G9" s="528" t="str">
        <f>CONCATENATE(MEMUR!B9,"/",MEMUR!B10)</f>
        <v>6/2</v>
      </c>
      <c r="H9" s="529"/>
      <c r="I9" s="524" t="s">
        <v>191</v>
      </c>
      <c r="J9" s="530"/>
      <c r="K9" s="530" t="str">
        <f>G9</f>
        <v>6/2</v>
      </c>
      <c r="L9" s="529"/>
    </row>
    <row r="10" spans="1:12" ht="19.5" customHeight="1">
      <c r="A10" s="1069" t="s">
        <v>104</v>
      </c>
      <c r="B10" s="1069"/>
      <c r="C10" s="1069"/>
      <c r="D10" s="1069"/>
      <c r="E10" s="1069"/>
      <c r="F10" s="531">
        <f>MEMUR!B20</f>
        <v>42173</v>
      </c>
      <c r="G10" s="530"/>
      <c r="H10" s="529"/>
      <c r="I10" s="524" t="s">
        <v>193</v>
      </c>
      <c r="J10" s="529"/>
      <c r="K10" s="1083">
        <f>MEMUR!D5</f>
        <v>42181</v>
      </c>
      <c r="L10" s="1084"/>
    </row>
    <row r="11" spans="1:12" ht="19.5" customHeight="1">
      <c r="A11" s="1069" t="s">
        <v>194</v>
      </c>
      <c r="B11" s="1069"/>
      <c r="C11" s="1069"/>
      <c r="D11" s="1069"/>
      <c r="E11" s="1069"/>
      <c r="F11" s="1072" t="str">
        <f>MEMUR!B8</f>
        <v>Eğitim Fakültesi</v>
      </c>
      <c r="G11" s="1073"/>
      <c r="H11" s="1073"/>
      <c r="I11" s="1073"/>
      <c r="J11" s="1073"/>
      <c r="K11" s="1073"/>
      <c r="L11" s="1074"/>
    </row>
    <row r="12" spans="1:12" ht="19.5" customHeight="1">
      <c r="A12" s="1069" t="s">
        <v>195</v>
      </c>
      <c r="B12" s="1069"/>
      <c r="C12" s="1069"/>
      <c r="D12" s="1069"/>
      <c r="E12" s="1069"/>
      <c r="F12" s="1072" t="str">
        <f>MEMUR!D19</f>
        <v>Yoktur</v>
      </c>
      <c r="G12" s="1073"/>
      <c r="H12" s="1073"/>
      <c r="I12" s="1073"/>
      <c r="J12" s="1073"/>
      <c r="K12" s="1073"/>
      <c r="L12" s="1074"/>
    </row>
    <row r="13" spans="1:12" ht="19.5" customHeight="1">
      <c r="A13" s="1069" t="s">
        <v>196</v>
      </c>
      <c r="B13" s="1069"/>
      <c r="C13" s="1069"/>
      <c r="D13" s="1069"/>
      <c r="E13" s="1069"/>
      <c r="F13" s="532">
        <f>MEMUR!B26</f>
        <v>8</v>
      </c>
      <c r="G13" s="530" t="s">
        <v>197</v>
      </c>
      <c r="H13" s="530"/>
      <c r="I13" s="530"/>
      <c r="J13" s="530"/>
      <c r="K13" s="530"/>
      <c r="L13" s="529"/>
    </row>
    <row r="14" spans="1:12" ht="19.5" customHeight="1">
      <c r="A14" s="1075" t="s">
        <v>304</v>
      </c>
      <c r="B14" s="1069"/>
      <c r="C14" s="1069"/>
      <c r="D14" s="1069"/>
      <c r="E14" s="1069"/>
      <c r="F14" s="531">
        <f>MEMUR!B13</f>
        <v>42181</v>
      </c>
      <c r="G14" s="530"/>
      <c r="H14" s="533" t="s">
        <v>305</v>
      </c>
      <c r="I14" s="530"/>
      <c r="J14" s="534" t="s">
        <v>306</v>
      </c>
      <c r="K14" s="1085">
        <f>IF(MEMUR!D24="EVET",MEMUR!B13+15,MEMUR!B13+1)</f>
        <v>42196</v>
      </c>
      <c r="L14" s="1086"/>
    </row>
    <row r="15" spans="1:12" ht="19.5" customHeight="1">
      <c r="A15" s="1069" t="s">
        <v>198</v>
      </c>
      <c r="B15" s="1069"/>
      <c r="C15" s="1069"/>
      <c r="D15" s="1069"/>
      <c r="E15" s="1069"/>
      <c r="F15" s="1083">
        <f>MEMUR!D10</f>
        <v>42200</v>
      </c>
      <c r="G15" s="1084"/>
      <c r="H15" s="530"/>
      <c r="I15" s="530"/>
      <c r="J15" s="530"/>
      <c r="K15" s="530"/>
      <c r="L15" s="529"/>
    </row>
    <row r="16" spans="1:12" ht="28.5" customHeight="1">
      <c r="A16" s="1069" t="s">
        <v>199</v>
      </c>
      <c r="B16" s="1069"/>
      <c r="C16" s="1069"/>
      <c r="D16" s="1069"/>
      <c r="E16" s="1069"/>
      <c r="F16" s="525" t="str">
        <f>MEMUR!D25</f>
        <v>Etmiştir</v>
      </c>
      <c r="G16" s="530"/>
      <c r="H16" s="530"/>
      <c r="I16" s="530"/>
      <c r="J16" s="530"/>
      <c r="K16" s="530"/>
      <c r="L16" s="529"/>
    </row>
    <row r="17" spans="1:12" ht="33" customHeight="1">
      <c r="A17" s="1069" t="s">
        <v>213</v>
      </c>
      <c r="B17" s="1069"/>
      <c r="C17" s="1069"/>
      <c r="D17" s="1069"/>
      <c r="E17" s="1069"/>
      <c r="F17" s="678" t="str">
        <f>MEMUR!B27</f>
        <v>Almıştır</v>
      </c>
      <c r="G17" s="535" t="str">
        <f>IF(F17="ALMIŞTIR","Tutarı :","")</f>
        <v>Tutarı :</v>
      </c>
      <c r="H17" s="536">
        <f>IF(F17="ALMIŞTIR",NAKİT!R14,"")</f>
        <v>2120.364</v>
      </c>
      <c r="I17" s="537" t="str">
        <f>IF(F17="ALMIŞTIR","TL","")</f>
        <v>TL</v>
      </c>
      <c r="J17" s="530"/>
      <c r="K17" s="530"/>
      <c r="L17" s="529"/>
    </row>
    <row r="18" spans="1:12" ht="19.5" customHeight="1">
      <c r="A18" s="1069" t="s">
        <v>200</v>
      </c>
      <c r="B18" s="1069"/>
      <c r="C18" s="1069"/>
      <c r="D18" s="1069"/>
      <c r="E18" s="1069"/>
      <c r="F18" s="525" t="s">
        <v>216</v>
      </c>
      <c r="G18" s="530"/>
      <c r="H18" s="530"/>
      <c r="I18" s="530"/>
      <c r="J18" s="530"/>
      <c r="K18" s="1070" t="str">
        <f>MEMUR!D23</f>
        <v>KBS' DE KAYITLI MATRAH ESAS ALINACAKTIR.</v>
      </c>
      <c r="L18" s="1071"/>
    </row>
    <row r="19" spans="1:12" s="114" customFormat="1" ht="30.75" customHeight="1">
      <c r="A19" s="1069" t="s">
        <v>201</v>
      </c>
      <c r="B19" s="1069"/>
      <c r="C19" s="1069"/>
      <c r="D19" s="1069"/>
      <c r="E19" s="1069"/>
      <c r="F19" s="1072" t="str">
        <f>IF(MEMUR!D20="","",MEMUR!D20)</f>
        <v>Almıyor.</v>
      </c>
      <c r="G19" s="1073"/>
      <c r="H19" s="1073"/>
      <c r="I19" s="1073"/>
      <c r="J19" s="1073"/>
      <c r="K19" s="1073"/>
      <c r="L19" s="1074"/>
    </row>
    <row r="20" spans="1:12" ht="19.5" customHeight="1">
      <c r="A20" s="1069" t="s">
        <v>202</v>
      </c>
      <c r="B20" s="1069"/>
      <c r="C20" s="1069"/>
      <c r="D20" s="1069"/>
      <c r="E20" s="1069"/>
      <c r="F20" s="1072" t="str">
        <f>IF(MEMUR!D21="","",MEMUR!D21)</f>
        <v>Borcu Yoktur</v>
      </c>
      <c r="G20" s="1073"/>
      <c r="H20" s="1073"/>
      <c r="I20" s="1073"/>
      <c r="J20" s="1073"/>
      <c r="K20" s="1073"/>
      <c r="L20" s="1074"/>
    </row>
    <row r="21" spans="1:12" ht="31.5" customHeight="1">
      <c r="A21" s="1069" t="s">
        <v>203</v>
      </c>
      <c r="B21" s="1069"/>
      <c r="C21" s="1069"/>
      <c r="D21" s="1069"/>
      <c r="E21" s="1069"/>
      <c r="F21" s="1072" t="str">
        <f>IF(MEMUR!D22="","",MEMUR!D22)</f>
        <v>Yoktur</v>
      </c>
      <c r="G21" s="1073"/>
      <c r="H21" s="1073"/>
      <c r="I21" s="1073"/>
      <c r="J21" s="1073"/>
      <c r="K21" s="1073"/>
      <c r="L21" s="1074"/>
    </row>
    <row r="22" spans="1:12" ht="27.75" customHeight="1">
      <c r="A22" s="1069" t="s">
        <v>204</v>
      </c>
      <c r="B22" s="1069"/>
      <c r="C22" s="1069"/>
      <c r="D22" s="1069"/>
      <c r="E22" s="1069"/>
      <c r="F22" s="1082" t="str">
        <f>MEMUR!B23</f>
        <v>Yararlanmıyor</v>
      </c>
      <c r="G22" s="1073"/>
      <c r="H22" s="1073"/>
      <c r="I22" s="1073"/>
      <c r="J22" s="1073"/>
      <c r="K22" s="1073"/>
      <c r="L22" s="1074"/>
    </row>
    <row r="23" spans="1:12" s="114" customFormat="1" ht="19.5" customHeight="1">
      <c r="A23" s="1087" t="s">
        <v>458</v>
      </c>
      <c r="B23" s="1069"/>
      <c r="C23" s="1069"/>
      <c r="D23" s="1069"/>
      <c r="E23" s="1069"/>
      <c r="F23" s="1082">
        <f>MEMUR!B24</f>
        <v>0</v>
      </c>
      <c r="G23" s="1115"/>
      <c r="H23" s="1115"/>
      <c r="I23" s="1115"/>
      <c r="J23" s="538" t="s">
        <v>457</v>
      </c>
      <c r="K23" s="539">
        <f>MEMUR!B25</f>
        <v>0</v>
      </c>
      <c r="L23" s="540"/>
    </row>
    <row r="24" spans="1:12" s="114" customFormat="1" ht="18" customHeight="1">
      <c r="A24" s="1109" t="s">
        <v>225</v>
      </c>
      <c r="B24" s="1110"/>
      <c r="C24" s="1110"/>
      <c r="D24" s="1110"/>
      <c r="E24" s="1111"/>
      <c r="F24" s="1119" t="str">
        <f>CONCATENATE(MEMUR!D11," ",MEMUR!D12," Çocuklu",CONCATENATE(" ( ",MEMUR!D13),")")</f>
        <v>Evli Eşi Çalışıyor  Çocuklu ( 1 Küçük)</v>
      </c>
      <c r="G24" s="1078"/>
      <c r="H24" s="1078"/>
      <c r="I24" s="1078"/>
      <c r="J24" s="1078"/>
      <c r="K24" s="1078"/>
      <c r="L24" s="1079"/>
    </row>
    <row r="25" spans="1:12" s="114" customFormat="1" ht="16.5" customHeight="1">
      <c r="A25" s="1112"/>
      <c r="B25" s="1113"/>
      <c r="C25" s="1113"/>
      <c r="D25" s="1113"/>
      <c r="E25" s="1114"/>
      <c r="F25" s="541" t="str">
        <f>IF(MEMUR!D14="","",MEMUR!D14)</f>
        <v>Konya Ilgın Yorazlar İlkokulu</v>
      </c>
      <c r="G25" s="521"/>
      <c r="H25" s="521"/>
      <c r="I25" s="521"/>
      <c r="J25" s="521"/>
      <c r="K25" s="521"/>
      <c r="L25" s="522"/>
    </row>
    <row r="26" spans="1:12" ht="38.25" customHeight="1">
      <c r="A26" s="1069" t="s">
        <v>271</v>
      </c>
      <c r="B26" s="1069"/>
      <c r="C26" s="1069"/>
      <c r="D26" s="1069"/>
      <c r="E26" s="1069"/>
      <c r="F26" s="1116" t="str">
        <f>IF(MEMUR!B28="","",MEMUR!B28)</f>
        <v>2016 yılı Öğretim Yılına Hazırlık Ödeneğini almıştır.</v>
      </c>
      <c r="G26" s="1117"/>
      <c r="H26" s="1117"/>
      <c r="I26" s="1117"/>
      <c r="J26" s="1117"/>
      <c r="K26" s="1117"/>
      <c r="L26" s="1118"/>
    </row>
    <row r="27" spans="1:12" ht="16.5" customHeight="1">
      <c r="A27" s="542"/>
      <c r="B27" s="543" t="s">
        <v>205</v>
      </c>
      <c r="C27" s="544"/>
      <c r="D27" s="1102" t="s">
        <v>206</v>
      </c>
      <c r="E27" s="1102"/>
      <c r="F27" s="1102"/>
      <c r="G27" s="1102" t="s">
        <v>212</v>
      </c>
      <c r="H27" s="1102"/>
      <c r="I27" s="1102"/>
      <c r="J27" s="1102" t="s">
        <v>95</v>
      </c>
      <c r="K27" s="1102"/>
      <c r="L27" s="1103"/>
    </row>
    <row r="28" spans="1:12" ht="12.75">
      <c r="A28" s="542"/>
      <c r="B28" s="544"/>
      <c r="C28" s="544"/>
      <c r="D28" s="544"/>
      <c r="E28" s="544"/>
      <c r="F28" s="544"/>
      <c r="G28" s="544"/>
      <c r="H28" s="544"/>
      <c r="I28" s="544"/>
      <c r="J28" s="544"/>
      <c r="K28" s="544"/>
      <c r="L28" s="545"/>
    </row>
    <row r="29" spans="1:12" ht="24.75" customHeight="1">
      <c r="A29" s="546" t="s">
        <v>207</v>
      </c>
      <c r="B29" s="1093" t="str">
        <f>BİLGİLER!B23</f>
        <v>zzzzzzzzzzzzz</v>
      </c>
      <c r="C29" s="1094"/>
      <c r="D29" s="1093" t="str">
        <f>BİLGİLER!B22</f>
        <v>mmmmmmmm</v>
      </c>
      <c r="E29" s="1094"/>
      <c r="F29" s="1094"/>
      <c r="G29" s="1093" t="str">
        <f>BİLGİLER!B19</f>
        <v>cccccccccc</v>
      </c>
      <c r="H29" s="1094"/>
      <c r="I29" s="1094"/>
      <c r="J29" s="1093" t="str">
        <f>BİLGİLER!B27</f>
        <v>ttttttttttttttttttttttt</v>
      </c>
      <c r="K29" s="1094"/>
      <c r="L29" s="1107"/>
    </row>
    <row r="30" spans="1:12" ht="24.75" customHeight="1">
      <c r="A30" s="546" t="s">
        <v>208</v>
      </c>
      <c r="B30" s="1106" t="str">
        <f>BİLGİLER!F23</f>
        <v>Müdür Yardımcısı</v>
      </c>
      <c r="C30" s="1105"/>
      <c r="D30" s="1108" t="str">
        <f>BİLGİLER!F22</f>
        <v>Okul Müdürü</v>
      </c>
      <c r="E30" s="1094"/>
      <c r="F30" s="1094"/>
      <c r="G30" s="1093" t="str">
        <f>BİLGİLER!F19</f>
        <v>İlçe Milli Eğitim Müdürü</v>
      </c>
      <c r="H30" s="1094"/>
      <c r="I30" s="1094"/>
      <c r="J30" s="1093" t="str">
        <f>BİLGİLER!F27</f>
        <v>Mal Müdürü</v>
      </c>
      <c r="K30" s="1094"/>
      <c r="L30" s="1107"/>
    </row>
    <row r="31" spans="1:12" ht="24.75" customHeight="1">
      <c r="A31" s="548" t="s">
        <v>209</v>
      </c>
      <c r="B31" s="1104" t="s">
        <v>222</v>
      </c>
      <c r="C31" s="1105"/>
      <c r="D31" s="1093" t="s">
        <v>219</v>
      </c>
      <c r="E31" s="1094"/>
      <c r="F31" s="1094"/>
      <c r="G31" s="1093" t="s">
        <v>220</v>
      </c>
      <c r="H31" s="1094"/>
      <c r="I31" s="1094"/>
      <c r="J31" s="1093" t="s">
        <v>221</v>
      </c>
      <c r="K31" s="1094"/>
      <c r="L31" s="1107"/>
    </row>
    <row r="32" spans="1:12" ht="24.75" customHeight="1">
      <c r="A32" s="548"/>
      <c r="B32" s="549"/>
      <c r="C32" s="549"/>
      <c r="D32" s="547"/>
      <c r="E32" s="547"/>
      <c r="F32" s="547"/>
      <c r="G32" s="547"/>
      <c r="H32" s="547"/>
      <c r="I32" s="547"/>
      <c r="J32" s="547"/>
      <c r="K32" s="547"/>
      <c r="L32" s="550"/>
    </row>
    <row r="33" spans="1:12" ht="12.75">
      <c r="A33" s="551" t="s">
        <v>210</v>
      </c>
      <c r="B33" s="552"/>
      <c r="C33" s="552"/>
      <c r="D33" s="552"/>
      <c r="E33" s="552"/>
      <c r="F33" s="552"/>
      <c r="G33" s="552"/>
      <c r="H33" s="552"/>
      <c r="I33" s="552"/>
      <c r="J33" s="552"/>
      <c r="K33" s="553" t="str">
        <f>CONCATENATE(MENÜ!$I$29,MENÜ!$J$29)</f>
        <v>Sürüm No:2017-1</v>
      </c>
      <c r="L33" s="554"/>
    </row>
    <row r="34" spans="1:12" ht="12.75">
      <c r="A34" s="555"/>
      <c r="B34" s="555"/>
      <c r="C34" s="555"/>
      <c r="D34" s="555"/>
      <c r="E34" s="555"/>
      <c r="F34" s="555"/>
      <c r="G34" s="555"/>
      <c r="H34" s="555"/>
      <c r="I34" s="555"/>
      <c r="J34" s="555"/>
      <c r="K34" s="555"/>
      <c r="L34" s="555"/>
    </row>
    <row r="35" spans="1:12" ht="12.75">
      <c r="A35" s="555"/>
      <c r="B35" s="555"/>
      <c r="C35" s="555"/>
      <c r="D35" s="555"/>
      <c r="E35" s="555"/>
      <c r="F35" s="555"/>
      <c r="G35" s="555"/>
      <c r="H35" s="555"/>
      <c r="I35" s="555"/>
      <c r="J35" s="555"/>
      <c r="K35" s="555"/>
      <c r="L35" s="555"/>
    </row>
  </sheetData>
  <sheetProtection/>
  <mergeCells count="62">
    <mergeCell ref="A23:E23"/>
    <mergeCell ref="A26:E26"/>
    <mergeCell ref="D29:F29"/>
    <mergeCell ref="A24:E25"/>
    <mergeCell ref="F23:I23"/>
    <mergeCell ref="F26:L26"/>
    <mergeCell ref="F24:L24"/>
    <mergeCell ref="G29:I29"/>
    <mergeCell ref="J29:L29"/>
    <mergeCell ref="D27:F27"/>
    <mergeCell ref="G27:I27"/>
    <mergeCell ref="J27:L27"/>
    <mergeCell ref="B29:C29"/>
    <mergeCell ref="B31:C31"/>
    <mergeCell ref="B30:C30"/>
    <mergeCell ref="J31:L31"/>
    <mergeCell ref="D30:F30"/>
    <mergeCell ref="G30:I30"/>
    <mergeCell ref="J30:L30"/>
    <mergeCell ref="D31:F31"/>
    <mergeCell ref="G31:I31"/>
    <mergeCell ref="A1:L1"/>
    <mergeCell ref="A11:E11"/>
    <mergeCell ref="A3:E3"/>
    <mergeCell ref="A2:E2"/>
    <mergeCell ref="F8:H8"/>
    <mergeCell ref="I8:L8"/>
    <mergeCell ref="A7:E8"/>
    <mergeCell ref="F3:L3"/>
    <mergeCell ref="G6:H6"/>
    <mergeCell ref="A10:E10"/>
    <mergeCell ref="A4:E4"/>
    <mergeCell ref="A5:E5"/>
    <mergeCell ref="A6:E6"/>
    <mergeCell ref="A9:E9"/>
    <mergeCell ref="F12:L12"/>
    <mergeCell ref="K5:L5"/>
    <mergeCell ref="F4:L4"/>
    <mergeCell ref="K10:L10"/>
    <mergeCell ref="G7:H7"/>
    <mergeCell ref="K7:L7"/>
    <mergeCell ref="G5:H5"/>
    <mergeCell ref="J6:L6"/>
    <mergeCell ref="F22:L22"/>
    <mergeCell ref="F21:L21"/>
    <mergeCell ref="F20:L20"/>
    <mergeCell ref="F15:G15"/>
    <mergeCell ref="K14:L14"/>
    <mergeCell ref="F11:L11"/>
    <mergeCell ref="A12:E12"/>
    <mergeCell ref="A13:E13"/>
    <mergeCell ref="A17:E17"/>
    <mergeCell ref="A14:E14"/>
    <mergeCell ref="A15:E15"/>
    <mergeCell ref="A21:E21"/>
    <mergeCell ref="A22:E22"/>
    <mergeCell ref="A20:E20"/>
    <mergeCell ref="A19:E19"/>
    <mergeCell ref="A16:E16"/>
    <mergeCell ref="K18:L18"/>
    <mergeCell ref="F19:L19"/>
    <mergeCell ref="A18:E18"/>
  </mergeCells>
  <printOptions horizontalCentered="1"/>
  <pageMargins left="0.4724409448818898" right="0.2755905511811024" top="0.5511811023622047" bottom="0.5511811023622047" header="0.5118110236220472" footer="0.5118110236220472"/>
  <pageSetup blackAndWhite="1" horizontalDpi="600" verticalDpi="600" orientation="portrait" paperSize="9" r:id="rId2"/>
  <ignoredErrors>
    <ignoredError sqref="J6" unlockedFormula="1"/>
  </ignoredErrors>
  <drawing r:id="rId1"/>
</worksheet>
</file>

<file path=xl/worksheets/sheet15.xml><?xml version="1.0" encoding="utf-8"?>
<worksheet xmlns="http://schemas.openxmlformats.org/spreadsheetml/2006/main" xmlns:r="http://schemas.openxmlformats.org/officeDocument/2006/relationships">
  <sheetPr codeName="Sayfa8"/>
  <dimension ref="A1:U42"/>
  <sheetViews>
    <sheetView showGridLines="0" zoomScalePageLayoutView="0" workbookViewId="0" topLeftCell="A1">
      <selection activeCell="L15" sqref="L15"/>
    </sheetView>
  </sheetViews>
  <sheetFormatPr defaultColWidth="9.140625" defaultRowHeight="12.75"/>
  <cols>
    <col min="1" max="1" width="5.8515625" style="0" customWidth="1"/>
    <col min="2" max="2" width="8.57421875" style="0" customWidth="1"/>
    <col min="3" max="4" width="8.421875" style="0" customWidth="1"/>
    <col min="5" max="5" width="7.7109375" style="0" customWidth="1"/>
    <col min="6" max="6" width="8.00390625" style="0" customWidth="1"/>
    <col min="7" max="7" width="7.8515625" style="0" customWidth="1"/>
    <col min="9" max="10" width="8.57421875" style="0" customWidth="1"/>
    <col min="11" max="11" width="4.57421875" style="0" customWidth="1"/>
    <col min="12" max="12" width="7.421875" style="0" customWidth="1"/>
    <col min="13" max="14" width="8.00390625" style="0" customWidth="1"/>
    <col min="15" max="15" width="10.140625" style="0" bestFit="1" customWidth="1"/>
    <col min="17" max="17" width="8.140625" style="0" customWidth="1"/>
    <col min="20" max="20" width="7.421875" style="0" customWidth="1"/>
    <col min="21" max="21" width="7.7109375" style="0" customWidth="1"/>
  </cols>
  <sheetData>
    <row r="1" spans="1:21" ht="12.75">
      <c r="A1" s="469"/>
      <c r="B1" s="470"/>
      <c r="C1" s="470"/>
      <c r="D1" s="470"/>
      <c r="E1" s="470"/>
      <c r="F1" s="470"/>
      <c r="G1" s="470"/>
      <c r="H1" s="470"/>
      <c r="I1" s="470"/>
      <c r="J1" s="470"/>
      <c r="K1" s="470"/>
      <c r="L1" s="470"/>
      <c r="M1" s="470"/>
      <c r="N1" s="470"/>
      <c r="O1" s="470"/>
      <c r="P1" s="470"/>
      <c r="Q1" s="470"/>
      <c r="R1" s="470"/>
      <c r="S1" s="470"/>
      <c r="T1" s="470"/>
      <c r="U1" s="471"/>
    </row>
    <row r="2" spans="1:21" ht="12.75">
      <c r="A2" s="1138" t="s">
        <v>461</v>
      </c>
      <c r="B2" s="1139"/>
      <c r="C2" s="1139"/>
      <c r="D2" s="1139"/>
      <c r="E2" s="1139"/>
      <c r="F2" s="1139"/>
      <c r="G2" s="1139"/>
      <c r="H2" s="1139"/>
      <c r="I2" s="1139"/>
      <c r="J2" s="1139"/>
      <c r="K2" s="1139"/>
      <c r="L2" s="1139"/>
      <c r="M2" s="1139"/>
      <c r="N2" s="1139"/>
      <c r="O2" s="1139"/>
      <c r="P2" s="1139"/>
      <c r="Q2" s="1139"/>
      <c r="R2" s="1139"/>
      <c r="S2" s="1139"/>
      <c r="T2" s="1139"/>
      <c r="U2" s="472" t="s">
        <v>44</v>
      </c>
    </row>
    <row r="3" spans="1:21" ht="13.5" thickBot="1">
      <c r="A3" s="473"/>
      <c r="B3" s="474"/>
      <c r="C3" s="474"/>
      <c r="D3" s="474"/>
      <c r="E3" s="474"/>
      <c r="F3" s="474"/>
      <c r="G3" s="474"/>
      <c r="H3" s="474"/>
      <c r="I3" s="474"/>
      <c r="J3" s="474"/>
      <c r="K3" s="475"/>
      <c r="L3" s="474"/>
      <c r="M3" s="474"/>
      <c r="N3" s="474"/>
      <c r="O3" s="474"/>
      <c r="P3" s="474"/>
      <c r="Q3" s="474"/>
      <c r="R3" s="474"/>
      <c r="S3" s="474"/>
      <c r="T3" s="474"/>
      <c r="U3" s="476"/>
    </row>
    <row r="4" spans="1:21" ht="12.75">
      <c r="A4" s="1140" t="s">
        <v>462</v>
      </c>
      <c r="B4" s="1141"/>
      <c r="C4" s="1141"/>
      <c r="D4" s="1141"/>
      <c r="E4" s="1142"/>
      <c r="F4" s="477">
        <v>13</v>
      </c>
      <c r="G4" s="477">
        <v>1</v>
      </c>
      <c r="H4" s="477">
        <v>31</v>
      </c>
      <c r="I4" s="477">
        <v>62</v>
      </c>
      <c r="J4" s="503">
        <v>285</v>
      </c>
      <c r="K4" s="475"/>
      <c r="L4" s="1140" t="s">
        <v>463</v>
      </c>
      <c r="M4" s="1141"/>
      <c r="N4" s="1142"/>
      <c r="O4" s="497">
        <v>0</v>
      </c>
      <c r="P4" s="498"/>
      <c r="Q4" s="498"/>
      <c r="R4" s="498"/>
      <c r="S4" s="498"/>
      <c r="T4" s="498"/>
      <c r="U4" s="499"/>
    </row>
    <row r="5" spans="1:21" ht="12.75">
      <c r="A5" s="1143" t="s">
        <v>464</v>
      </c>
      <c r="B5" s="1144"/>
      <c r="C5" s="1145"/>
      <c r="D5" s="1146" t="s">
        <v>557</v>
      </c>
      <c r="E5" s="1147"/>
      <c r="F5" s="1147"/>
      <c r="G5" s="1147"/>
      <c r="H5" s="1147"/>
      <c r="I5" s="1147"/>
      <c r="J5" s="1148"/>
      <c r="K5" s="475"/>
      <c r="L5" s="1143" t="s">
        <v>465</v>
      </c>
      <c r="M5" s="1144"/>
      <c r="N5" s="1145"/>
      <c r="O5" s="502">
        <v>42184</v>
      </c>
      <c r="P5" s="500"/>
      <c r="Q5" s="500"/>
      <c r="R5" s="500"/>
      <c r="S5" s="500"/>
      <c r="T5" s="500"/>
      <c r="U5" s="501"/>
    </row>
    <row r="6" spans="1:21" ht="13.5" thickBot="1">
      <c r="A6" s="1120" t="s">
        <v>466</v>
      </c>
      <c r="B6" s="1121"/>
      <c r="C6" s="1122"/>
      <c r="D6" s="1123">
        <v>39</v>
      </c>
      <c r="E6" s="1124"/>
      <c r="F6" s="1124"/>
      <c r="G6" s="1124"/>
      <c r="H6" s="1124"/>
      <c r="I6" s="1124"/>
      <c r="J6" s="1125"/>
      <c r="K6" s="475"/>
      <c r="L6" s="1120" t="s">
        <v>467</v>
      </c>
      <c r="M6" s="1121"/>
      <c r="N6" s="1122"/>
      <c r="O6" s="681"/>
      <c r="P6" s="682"/>
      <c r="Q6" s="682"/>
      <c r="R6" s="682"/>
      <c r="S6" s="682"/>
      <c r="T6" s="682"/>
      <c r="U6" s="683"/>
    </row>
    <row r="7" spans="1:21" ht="20.25" customHeight="1">
      <c r="A7" s="478"/>
      <c r="B7" s="475"/>
      <c r="C7" s="475"/>
      <c r="D7" s="475"/>
      <c r="E7" s="475"/>
      <c r="F7" s="475"/>
      <c r="G7" s="475"/>
      <c r="H7" s="475"/>
      <c r="I7" s="475"/>
      <c r="J7" s="475"/>
      <c r="K7" s="475"/>
      <c r="L7" s="475"/>
      <c r="M7" s="475"/>
      <c r="N7" s="475"/>
      <c r="O7" s="475"/>
      <c r="P7" s="475"/>
      <c r="Q7" s="475"/>
      <c r="R7" s="475"/>
      <c r="S7" s="475"/>
      <c r="T7" s="475"/>
      <c r="U7" s="479"/>
    </row>
    <row r="8" spans="1:21" ht="12.75">
      <c r="A8" s="1126" t="s">
        <v>283</v>
      </c>
      <c r="B8" s="1135" t="s">
        <v>468</v>
      </c>
      <c r="C8" s="1136"/>
      <c r="D8" s="1136"/>
      <c r="E8" s="1136"/>
      <c r="F8" s="1136"/>
      <c r="G8" s="1137"/>
      <c r="H8" s="1135" t="s">
        <v>469</v>
      </c>
      <c r="I8" s="1136"/>
      <c r="J8" s="1136"/>
      <c r="K8" s="1136"/>
      <c r="L8" s="1136"/>
      <c r="M8" s="1136"/>
      <c r="N8" s="1137"/>
      <c r="O8" s="1128" t="s">
        <v>470</v>
      </c>
      <c r="P8" s="1129"/>
      <c r="Q8" s="1129"/>
      <c r="R8" s="1129"/>
      <c r="S8" s="1129"/>
      <c r="T8" s="1155" t="s">
        <v>487</v>
      </c>
      <c r="U8" s="1155"/>
    </row>
    <row r="9" spans="1:21" ht="24.75" customHeight="1">
      <c r="A9" s="1127"/>
      <c r="B9" s="1130" t="s">
        <v>471</v>
      </c>
      <c r="C9" s="1131"/>
      <c r="D9" s="1130" t="s">
        <v>472</v>
      </c>
      <c r="E9" s="1131"/>
      <c r="F9" s="1130" t="s">
        <v>473</v>
      </c>
      <c r="G9" s="1131"/>
      <c r="H9" s="1132" t="s">
        <v>474</v>
      </c>
      <c r="I9" s="1133"/>
      <c r="J9" s="1133"/>
      <c r="K9" s="1133"/>
      <c r="L9" s="1133"/>
      <c r="M9" s="1134"/>
      <c r="N9" s="480" t="s">
        <v>475</v>
      </c>
      <c r="O9" s="1132" t="s">
        <v>476</v>
      </c>
      <c r="P9" s="1156"/>
      <c r="Q9" s="1157"/>
      <c r="R9" s="1130" t="s">
        <v>477</v>
      </c>
      <c r="S9" s="1131"/>
      <c r="T9" s="1155"/>
      <c r="U9" s="1155"/>
    </row>
    <row r="10" spans="1:21" ht="12.75">
      <c r="A10" s="481">
        <v>1</v>
      </c>
      <c r="B10" s="1149"/>
      <c r="C10" s="1150"/>
      <c r="D10" s="1151"/>
      <c r="E10" s="1151"/>
      <c r="F10" s="1151"/>
      <c r="G10" s="1151"/>
      <c r="H10" s="494" t="s">
        <v>349</v>
      </c>
      <c r="I10" s="495"/>
      <c r="J10" s="495"/>
      <c r="K10" s="495"/>
      <c r="L10" s="495"/>
      <c r="M10" s="496"/>
      <c r="N10" s="481">
        <v>1</v>
      </c>
      <c r="O10" s="1146" t="s">
        <v>548</v>
      </c>
      <c r="P10" s="1147"/>
      <c r="Q10" s="1162"/>
      <c r="R10" s="1152">
        <v>48178519160</v>
      </c>
      <c r="S10" s="1153"/>
      <c r="T10" s="1159">
        <v>2245.6000000000004</v>
      </c>
      <c r="U10" s="1160"/>
    </row>
    <row r="11" spans="1:21" ht="12.75">
      <c r="A11" s="481">
        <v>2</v>
      </c>
      <c r="B11" s="1149"/>
      <c r="C11" s="1150"/>
      <c r="D11" s="1151"/>
      <c r="E11" s="1151"/>
      <c r="F11" s="1151"/>
      <c r="G11" s="1151"/>
      <c r="H11" s="494" t="s">
        <v>237</v>
      </c>
      <c r="I11" s="495"/>
      <c r="J11" s="495"/>
      <c r="K11" s="495"/>
      <c r="L11" s="495"/>
      <c r="M11" s="496"/>
      <c r="N11" s="481">
        <v>1</v>
      </c>
      <c r="O11" s="1161" t="s">
        <v>492</v>
      </c>
      <c r="P11" s="1147"/>
      <c r="Q11" s="1162"/>
      <c r="R11" s="1154"/>
      <c r="S11" s="1154"/>
      <c r="T11" s="1158"/>
      <c r="U11" s="1158"/>
    </row>
    <row r="12" spans="1:21" ht="12.75">
      <c r="A12" s="481">
        <v>3</v>
      </c>
      <c r="B12" s="1149"/>
      <c r="C12" s="1150"/>
      <c r="D12" s="1151"/>
      <c r="E12" s="1151"/>
      <c r="F12" s="1151"/>
      <c r="G12" s="1151"/>
      <c r="H12" s="494" t="s">
        <v>238</v>
      </c>
      <c r="I12" s="495"/>
      <c r="J12" s="495"/>
      <c r="K12" s="495"/>
      <c r="L12" s="495"/>
      <c r="M12" s="496"/>
      <c r="N12" s="481">
        <v>1</v>
      </c>
      <c r="O12" s="1146"/>
      <c r="P12" s="1147"/>
      <c r="Q12" s="1162"/>
      <c r="R12" s="1154"/>
      <c r="S12" s="1154"/>
      <c r="T12" s="1158"/>
      <c r="U12" s="1158"/>
    </row>
    <row r="13" spans="1:21" ht="12.75">
      <c r="A13" s="481">
        <v>4</v>
      </c>
      <c r="B13" s="1149"/>
      <c r="C13" s="1150"/>
      <c r="D13" s="1151"/>
      <c r="E13" s="1151"/>
      <c r="F13" s="1151"/>
      <c r="G13" s="1151"/>
      <c r="H13" s="494" t="s">
        <v>239</v>
      </c>
      <c r="I13" s="495"/>
      <c r="J13" s="495"/>
      <c r="K13" s="495"/>
      <c r="L13" s="495"/>
      <c r="M13" s="496"/>
      <c r="N13" s="481">
        <v>1</v>
      </c>
      <c r="O13" s="1146"/>
      <c r="P13" s="1147"/>
      <c r="Q13" s="1162"/>
      <c r="R13" s="1154"/>
      <c r="S13" s="1154"/>
      <c r="T13" s="1158"/>
      <c r="U13" s="1158"/>
    </row>
    <row r="14" spans="1:21" ht="12.75">
      <c r="A14" s="481">
        <v>5</v>
      </c>
      <c r="B14" s="1149"/>
      <c r="C14" s="1150"/>
      <c r="D14" s="1151"/>
      <c r="E14" s="1151"/>
      <c r="F14" s="1151"/>
      <c r="G14" s="1151"/>
      <c r="H14" s="494" t="s">
        <v>489</v>
      </c>
      <c r="I14" s="495"/>
      <c r="J14" s="495"/>
      <c r="K14" s="495"/>
      <c r="L14" s="495"/>
      <c r="M14" s="496"/>
      <c r="N14" s="481">
        <v>1</v>
      </c>
      <c r="O14" s="1146"/>
      <c r="P14" s="1147"/>
      <c r="Q14" s="1162"/>
      <c r="R14" s="1154"/>
      <c r="S14" s="1154"/>
      <c r="T14" s="1158"/>
      <c r="U14" s="1158"/>
    </row>
    <row r="15" spans="1:21" ht="12.75">
      <c r="A15" s="481">
        <v>6</v>
      </c>
      <c r="B15" s="1149"/>
      <c r="C15" s="1150"/>
      <c r="D15" s="1151"/>
      <c r="E15" s="1151"/>
      <c r="F15" s="1151"/>
      <c r="G15" s="1151"/>
      <c r="H15" s="494"/>
      <c r="I15" s="495"/>
      <c r="J15" s="495"/>
      <c r="K15" s="495"/>
      <c r="L15" s="495"/>
      <c r="M15" s="496"/>
      <c r="N15" s="481"/>
      <c r="O15" s="1146"/>
      <c r="P15" s="1147"/>
      <c r="Q15" s="1162"/>
      <c r="R15" s="1154"/>
      <c r="S15" s="1154"/>
      <c r="T15" s="1158"/>
      <c r="U15" s="1158"/>
    </row>
    <row r="16" spans="1:21" ht="12.75">
      <c r="A16" s="481">
        <v>7</v>
      </c>
      <c r="B16" s="1149"/>
      <c r="C16" s="1150"/>
      <c r="D16" s="1151"/>
      <c r="E16" s="1151"/>
      <c r="F16" s="1151"/>
      <c r="G16" s="1151"/>
      <c r="H16" s="494"/>
      <c r="I16" s="495"/>
      <c r="J16" s="495"/>
      <c r="K16" s="495"/>
      <c r="L16" s="495"/>
      <c r="M16" s="496"/>
      <c r="N16" s="481"/>
      <c r="O16" s="1146"/>
      <c r="P16" s="1147"/>
      <c r="Q16" s="1162"/>
      <c r="R16" s="1154"/>
      <c r="S16" s="1154"/>
      <c r="T16" s="1158"/>
      <c r="U16" s="1158"/>
    </row>
    <row r="17" spans="1:21" ht="12.75">
      <c r="A17" s="481">
        <v>8</v>
      </c>
      <c r="B17" s="1149"/>
      <c r="C17" s="1150"/>
      <c r="D17" s="1151"/>
      <c r="E17" s="1151"/>
      <c r="F17" s="1151"/>
      <c r="G17" s="1151"/>
      <c r="H17" s="494"/>
      <c r="I17" s="495"/>
      <c r="J17" s="495"/>
      <c r="K17" s="495"/>
      <c r="L17" s="495"/>
      <c r="M17" s="496"/>
      <c r="N17" s="481"/>
      <c r="O17" s="1146"/>
      <c r="P17" s="1147"/>
      <c r="Q17" s="1162"/>
      <c r="R17" s="1154"/>
      <c r="S17" s="1154"/>
      <c r="T17" s="1158"/>
      <c r="U17" s="1158"/>
    </row>
    <row r="18" spans="1:21" ht="12.75">
      <c r="A18" s="481">
        <v>9</v>
      </c>
      <c r="B18" s="1149"/>
      <c r="C18" s="1150"/>
      <c r="D18" s="1151"/>
      <c r="E18" s="1151"/>
      <c r="F18" s="1151"/>
      <c r="G18" s="1151"/>
      <c r="H18" s="494"/>
      <c r="I18" s="495"/>
      <c r="J18" s="495"/>
      <c r="K18" s="495"/>
      <c r="L18" s="495"/>
      <c r="M18" s="496"/>
      <c r="N18" s="481"/>
      <c r="O18" s="1146"/>
      <c r="P18" s="1147"/>
      <c r="Q18" s="1162"/>
      <c r="R18" s="1154"/>
      <c r="S18" s="1154"/>
      <c r="T18" s="1158"/>
      <c r="U18" s="1158"/>
    </row>
    <row r="19" spans="1:21" ht="12.75">
      <c r="A19" s="481">
        <v>10</v>
      </c>
      <c r="B19" s="1149"/>
      <c r="C19" s="1150"/>
      <c r="D19" s="1151"/>
      <c r="E19" s="1151"/>
      <c r="F19" s="1151"/>
      <c r="G19" s="1151"/>
      <c r="H19" s="494"/>
      <c r="I19" s="495"/>
      <c r="J19" s="495"/>
      <c r="K19" s="495"/>
      <c r="L19" s="495"/>
      <c r="M19" s="496"/>
      <c r="N19" s="481"/>
      <c r="O19" s="1146"/>
      <c r="P19" s="1147"/>
      <c r="Q19" s="1162"/>
      <c r="R19" s="1154"/>
      <c r="S19" s="1154"/>
      <c r="T19" s="1158"/>
      <c r="U19" s="1158"/>
    </row>
    <row r="20" spans="1:21" ht="12.75">
      <c r="A20" s="481">
        <v>11</v>
      </c>
      <c r="B20" s="1164"/>
      <c r="C20" s="1164"/>
      <c r="D20" s="1151"/>
      <c r="E20" s="1151"/>
      <c r="F20" s="1151"/>
      <c r="G20" s="1151"/>
      <c r="H20" s="1165"/>
      <c r="I20" s="1166"/>
      <c r="J20" s="1166"/>
      <c r="K20" s="1166"/>
      <c r="L20" s="1166"/>
      <c r="M20" s="1167"/>
      <c r="N20" s="482"/>
      <c r="O20" s="1163"/>
      <c r="P20" s="1163"/>
      <c r="Q20" s="1163"/>
      <c r="R20" s="1154"/>
      <c r="S20" s="1154"/>
      <c r="T20" s="1158"/>
      <c r="U20" s="1158"/>
    </row>
    <row r="21" spans="1:21" ht="12.75">
      <c r="A21" s="481">
        <v>12</v>
      </c>
      <c r="B21" s="1164"/>
      <c r="C21" s="1164"/>
      <c r="D21" s="1151"/>
      <c r="E21" s="1151"/>
      <c r="F21" s="1151"/>
      <c r="G21" s="1151"/>
      <c r="H21" s="1165"/>
      <c r="I21" s="1166"/>
      <c r="J21" s="1166"/>
      <c r="K21" s="1166"/>
      <c r="L21" s="1166"/>
      <c r="M21" s="1167"/>
      <c r="N21" s="482"/>
      <c r="O21" s="1163"/>
      <c r="P21" s="1163"/>
      <c r="Q21" s="1163"/>
      <c r="R21" s="1154"/>
      <c r="S21" s="1154"/>
      <c r="T21" s="1158"/>
      <c r="U21" s="1158"/>
    </row>
    <row r="22" spans="1:21" ht="12.75">
      <c r="A22" s="481">
        <v>13</v>
      </c>
      <c r="B22" s="1164"/>
      <c r="C22" s="1164"/>
      <c r="D22" s="1151"/>
      <c r="E22" s="1151"/>
      <c r="F22" s="1151"/>
      <c r="G22" s="1151"/>
      <c r="H22" s="1165"/>
      <c r="I22" s="1166"/>
      <c r="J22" s="1166"/>
      <c r="K22" s="1166"/>
      <c r="L22" s="1166"/>
      <c r="M22" s="1167"/>
      <c r="N22" s="482"/>
      <c r="O22" s="1163"/>
      <c r="P22" s="1163"/>
      <c r="Q22" s="1163"/>
      <c r="R22" s="1154"/>
      <c r="S22" s="1154"/>
      <c r="T22" s="1158"/>
      <c r="U22" s="1158"/>
    </row>
    <row r="23" spans="1:21" ht="12.75">
      <c r="A23" s="481">
        <v>14</v>
      </c>
      <c r="B23" s="1164"/>
      <c r="C23" s="1164"/>
      <c r="D23" s="1151"/>
      <c r="E23" s="1151"/>
      <c r="F23" s="1151"/>
      <c r="G23" s="1151"/>
      <c r="H23" s="1165"/>
      <c r="I23" s="1166"/>
      <c r="J23" s="1166"/>
      <c r="K23" s="1166"/>
      <c r="L23" s="1166"/>
      <c r="M23" s="1167"/>
      <c r="N23" s="482"/>
      <c r="O23" s="1163"/>
      <c r="P23" s="1163"/>
      <c r="Q23" s="1163"/>
      <c r="R23" s="1154"/>
      <c r="S23" s="1154"/>
      <c r="T23" s="1158"/>
      <c r="U23" s="1158"/>
    </row>
    <row r="24" spans="1:21" ht="12.75">
      <c r="A24" s="481">
        <v>15</v>
      </c>
      <c r="B24" s="1164"/>
      <c r="C24" s="1164"/>
      <c r="D24" s="1151"/>
      <c r="E24" s="1151"/>
      <c r="F24" s="1151"/>
      <c r="G24" s="1151"/>
      <c r="H24" s="1165"/>
      <c r="I24" s="1166"/>
      <c r="J24" s="1166"/>
      <c r="K24" s="1166"/>
      <c r="L24" s="1166"/>
      <c r="M24" s="1167"/>
      <c r="N24" s="482"/>
      <c r="O24" s="1163"/>
      <c r="P24" s="1163"/>
      <c r="Q24" s="1163"/>
      <c r="R24" s="1154"/>
      <c r="S24" s="1154"/>
      <c r="T24" s="1158"/>
      <c r="U24" s="1158"/>
    </row>
    <row r="25" spans="1:21" ht="12.75">
      <c r="A25" s="481">
        <v>16</v>
      </c>
      <c r="B25" s="1164"/>
      <c r="C25" s="1164"/>
      <c r="D25" s="1151"/>
      <c r="E25" s="1151"/>
      <c r="F25" s="1151"/>
      <c r="G25" s="1151"/>
      <c r="H25" s="1165"/>
      <c r="I25" s="1166"/>
      <c r="J25" s="1166"/>
      <c r="K25" s="1166"/>
      <c r="L25" s="1166"/>
      <c r="M25" s="1167"/>
      <c r="N25" s="482"/>
      <c r="O25" s="1163"/>
      <c r="P25" s="1163"/>
      <c r="Q25" s="1163"/>
      <c r="R25" s="1154"/>
      <c r="S25" s="1154"/>
      <c r="T25" s="1158"/>
      <c r="U25" s="1158"/>
    </row>
    <row r="26" spans="1:21" ht="12.75">
      <c r="A26" s="481">
        <v>17</v>
      </c>
      <c r="B26" s="1164"/>
      <c r="C26" s="1164"/>
      <c r="D26" s="1151"/>
      <c r="E26" s="1151"/>
      <c r="F26" s="1151"/>
      <c r="G26" s="1151"/>
      <c r="H26" s="1165"/>
      <c r="I26" s="1166"/>
      <c r="J26" s="1166"/>
      <c r="K26" s="1166"/>
      <c r="L26" s="1166"/>
      <c r="M26" s="1167"/>
      <c r="N26" s="482"/>
      <c r="O26" s="1163"/>
      <c r="P26" s="1163"/>
      <c r="Q26" s="1163"/>
      <c r="R26" s="1154"/>
      <c r="S26" s="1154"/>
      <c r="T26" s="1158"/>
      <c r="U26" s="1158"/>
    </row>
    <row r="27" spans="1:21" ht="12.75">
      <c r="A27" s="481">
        <v>18</v>
      </c>
      <c r="B27" s="1164"/>
      <c r="C27" s="1164"/>
      <c r="D27" s="1151"/>
      <c r="E27" s="1151"/>
      <c r="F27" s="1151"/>
      <c r="G27" s="1151"/>
      <c r="H27" s="1165"/>
      <c r="I27" s="1166"/>
      <c r="J27" s="1166"/>
      <c r="K27" s="1166"/>
      <c r="L27" s="1166"/>
      <c r="M27" s="1167"/>
      <c r="N27" s="482"/>
      <c r="O27" s="1163"/>
      <c r="P27" s="1163"/>
      <c r="Q27" s="1163"/>
      <c r="R27" s="1154"/>
      <c r="S27" s="1154"/>
      <c r="T27" s="1158"/>
      <c r="U27" s="1158"/>
    </row>
    <row r="28" spans="1:21" ht="12.75">
      <c r="A28" s="481">
        <v>19</v>
      </c>
      <c r="B28" s="1164"/>
      <c r="C28" s="1164"/>
      <c r="D28" s="1151"/>
      <c r="E28" s="1151"/>
      <c r="F28" s="1151"/>
      <c r="G28" s="1151"/>
      <c r="H28" s="1165"/>
      <c r="I28" s="1166"/>
      <c r="J28" s="1166"/>
      <c r="K28" s="1166"/>
      <c r="L28" s="1166"/>
      <c r="M28" s="1167"/>
      <c r="N28" s="482"/>
      <c r="O28" s="1163"/>
      <c r="P28" s="1163"/>
      <c r="Q28" s="1163"/>
      <c r="R28" s="1154"/>
      <c r="S28" s="1154"/>
      <c r="T28" s="1158"/>
      <c r="U28" s="1158"/>
    </row>
    <row r="29" spans="1:21" ht="12.75">
      <c r="A29" s="481">
        <v>20</v>
      </c>
      <c r="B29" s="1164"/>
      <c r="C29" s="1164"/>
      <c r="D29" s="1151"/>
      <c r="E29" s="1151"/>
      <c r="F29" s="1151"/>
      <c r="G29" s="1151"/>
      <c r="H29" s="1165"/>
      <c r="I29" s="1166"/>
      <c r="J29" s="1166"/>
      <c r="K29" s="1166"/>
      <c r="L29" s="1166"/>
      <c r="M29" s="1167"/>
      <c r="N29" s="482"/>
      <c r="O29" s="1163"/>
      <c r="P29" s="1163"/>
      <c r="Q29" s="1163"/>
      <c r="R29" s="1154"/>
      <c r="S29" s="1154"/>
      <c r="T29" s="1158"/>
      <c r="U29" s="1158"/>
    </row>
    <row r="30" spans="1:21" ht="12.75">
      <c r="A30" s="473"/>
      <c r="B30" s="474"/>
      <c r="C30" s="474"/>
      <c r="D30" s="474"/>
      <c r="E30" s="474"/>
      <c r="F30" s="474"/>
      <c r="G30" s="474"/>
      <c r="H30" s="1170"/>
      <c r="I30" s="1170"/>
      <c r="J30" s="1170"/>
      <c r="K30" s="1170"/>
      <c r="L30" s="1170"/>
      <c r="M30" s="1170"/>
      <c r="N30" s="474"/>
      <c r="O30" s="474"/>
      <c r="P30" s="474"/>
      <c r="Q30" s="474"/>
      <c r="R30" s="474"/>
      <c r="S30" s="474"/>
      <c r="T30" s="474"/>
      <c r="U30" s="476"/>
    </row>
    <row r="31" spans="1:21" ht="12.75">
      <c r="A31" s="473"/>
      <c r="B31" s="1171" t="s">
        <v>478</v>
      </c>
      <c r="C31" s="1171"/>
      <c r="D31" s="1171"/>
      <c r="E31" s="1171"/>
      <c r="F31" s="1171"/>
      <c r="G31" s="1171"/>
      <c r="H31" s="1171"/>
      <c r="I31" s="493">
        <v>5</v>
      </c>
      <c r="J31" s="1173" t="s">
        <v>488</v>
      </c>
      <c r="K31" s="1173"/>
      <c r="L31" s="1173"/>
      <c r="M31" s="1173"/>
      <c r="N31" s="1173"/>
      <c r="O31" s="1172">
        <f ca="1">TODAY()</f>
        <v>42940</v>
      </c>
      <c r="P31" s="1172"/>
      <c r="Q31" s="474"/>
      <c r="R31" s="485" t="s">
        <v>479</v>
      </c>
      <c r="S31" s="474"/>
      <c r="T31" s="491"/>
      <c r="U31" s="476"/>
    </row>
    <row r="32" spans="1:21" ht="12.75">
      <c r="A32" s="473"/>
      <c r="B32" s="483"/>
      <c r="C32" s="483"/>
      <c r="D32" s="483"/>
      <c r="E32" s="483"/>
      <c r="F32" s="483"/>
      <c r="G32" s="483"/>
      <c r="H32" s="483"/>
      <c r="I32" s="483"/>
      <c r="J32" s="484"/>
      <c r="K32" s="484"/>
      <c r="L32" s="484"/>
      <c r="M32" s="484"/>
      <c r="N32" s="484"/>
      <c r="O32" s="485"/>
      <c r="P32" s="485"/>
      <c r="Q32" s="485"/>
      <c r="R32" s="485"/>
      <c r="S32" s="474"/>
      <c r="T32" s="474"/>
      <c r="U32" s="476"/>
    </row>
    <row r="33" spans="1:21" ht="12.75">
      <c r="A33" s="473"/>
      <c r="B33" s="486"/>
      <c r="C33" s="474"/>
      <c r="D33" s="474"/>
      <c r="E33" s="474"/>
      <c r="F33" s="474"/>
      <c r="G33" s="474"/>
      <c r="H33" s="474"/>
      <c r="I33" s="474"/>
      <c r="J33" s="474"/>
      <c r="K33" s="474"/>
      <c r="L33" s="474"/>
      <c r="M33" s="474"/>
      <c r="N33" s="474"/>
      <c r="O33" s="474"/>
      <c r="P33" s="474"/>
      <c r="Q33" s="474"/>
      <c r="R33" s="474"/>
      <c r="S33" s="474"/>
      <c r="T33" s="474"/>
      <c r="U33" s="476"/>
    </row>
    <row r="34" spans="1:21" ht="12.75">
      <c r="A34" s="473"/>
      <c r="B34" s="1168" t="s">
        <v>46</v>
      </c>
      <c r="C34" s="1168"/>
      <c r="D34" s="1168"/>
      <c r="E34" s="1168"/>
      <c r="F34" s="474"/>
      <c r="G34" s="474"/>
      <c r="H34" s="474"/>
      <c r="I34" s="474"/>
      <c r="J34" s="474"/>
      <c r="K34" s="474"/>
      <c r="L34" s="474"/>
      <c r="M34" s="474"/>
      <c r="N34" s="474"/>
      <c r="O34" s="474"/>
      <c r="P34" s="474"/>
      <c r="Q34" s="1168" t="s">
        <v>45</v>
      </c>
      <c r="R34" s="1168"/>
      <c r="S34" s="1168"/>
      <c r="T34" s="1168"/>
      <c r="U34" s="476"/>
    </row>
    <row r="35" spans="1:21" ht="12.75">
      <c r="A35" s="473"/>
      <c r="B35" s="1168"/>
      <c r="C35" s="1169"/>
      <c r="D35" s="1169"/>
      <c r="E35" s="1169"/>
      <c r="F35" s="474"/>
      <c r="G35" s="474"/>
      <c r="H35" s="474"/>
      <c r="I35" s="474"/>
      <c r="J35" s="474"/>
      <c r="K35" s="474"/>
      <c r="L35" s="474"/>
      <c r="M35" s="474"/>
      <c r="N35" s="474"/>
      <c r="O35" s="474"/>
      <c r="P35" s="474"/>
      <c r="Q35" s="1168"/>
      <c r="R35" s="1169"/>
      <c r="S35" s="1169"/>
      <c r="T35" s="1169"/>
      <c r="U35" s="476"/>
    </row>
    <row r="36" spans="1:21" ht="12.75">
      <c r="A36" s="473"/>
      <c r="B36" s="1168"/>
      <c r="C36" s="1169"/>
      <c r="D36" s="1169"/>
      <c r="E36" s="1169"/>
      <c r="F36" s="474"/>
      <c r="G36" s="474"/>
      <c r="H36" s="474"/>
      <c r="I36" s="474"/>
      <c r="J36" s="474"/>
      <c r="K36" s="474"/>
      <c r="L36" s="474"/>
      <c r="M36" s="474"/>
      <c r="N36" s="474"/>
      <c r="O36" s="474"/>
      <c r="P36" s="474"/>
      <c r="Q36" s="1168"/>
      <c r="R36" s="1169"/>
      <c r="S36" s="1169"/>
      <c r="T36" s="1169"/>
      <c r="U36" s="476"/>
    </row>
    <row r="37" spans="1:21" ht="12.75">
      <c r="A37" s="473"/>
      <c r="B37" s="1168"/>
      <c r="C37" s="1169"/>
      <c r="D37" s="1169"/>
      <c r="E37" s="1169"/>
      <c r="F37" s="474"/>
      <c r="G37" s="474"/>
      <c r="H37" s="474"/>
      <c r="I37" s="474"/>
      <c r="J37" s="474"/>
      <c r="K37" s="474"/>
      <c r="L37" s="474"/>
      <c r="M37" s="474"/>
      <c r="N37" s="474"/>
      <c r="O37" s="474"/>
      <c r="P37" s="474"/>
      <c r="Q37" s="1168" t="s">
        <v>539</v>
      </c>
      <c r="R37" s="1169"/>
      <c r="S37" s="1169"/>
      <c r="T37" s="1169"/>
      <c r="U37" s="476"/>
    </row>
    <row r="38" spans="1:21" ht="12.75">
      <c r="A38" s="473"/>
      <c r="B38" s="1168" t="s">
        <v>480</v>
      </c>
      <c r="C38" s="1169"/>
      <c r="D38" s="1169"/>
      <c r="E38" s="1169"/>
      <c r="F38" s="474"/>
      <c r="G38" s="474"/>
      <c r="H38" s="474"/>
      <c r="I38" s="474"/>
      <c r="J38" s="474"/>
      <c r="K38" s="474"/>
      <c r="L38" s="474"/>
      <c r="M38" s="474"/>
      <c r="N38" s="474"/>
      <c r="O38" s="474"/>
      <c r="P38" s="474"/>
      <c r="Q38" s="1168" t="s">
        <v>480</v>
      </c>
      <c r="R38" s="1169"/>
      <c r="S38" s="1169"/>
      <c r="T38" s="1169"/>
      <c r="U38" s="476"/>
    </row>
    <row r="39" spans="1:21" ht="12.75">
      <c r="A39" s="473"/>
      <c r="B39" s="474"/>
      <c r="C39" s="474"/>
      <c r="D39" s="474"/>
      <c r="E39" s="474"/>
      <c r="F39" s="474"/>
      <c r="G39" s="474"/>
      <c r="H39" s="474"/>
      <c r="I39" s="474"/>
      <c r="J39" s="474"/>
      <c r="K39" s="474"/>
      <c r="L39" s="474"/>
      <c r="M39" s="474"/>
      <c r="N39" s="474"/>
      <c r="O39" s="474"/>
      <c r="P39" s="474"/>
      <c r="Q39" s="474"/>
      <c r="R39" s="474"/>
      <c r="S39" s="474"/>
      <c r="T39" s="474"/>
      <c r="U39" s="476"/>
    </row>
    <row r="40" spans="1:21" ht="12.75">
      <c r="A40" s="487" t="s">
        <v>481</v>
      </c>
      <c r="B40" s="474"/>
      <c r="C40" s="474"/>
      <c r="D40" s="474"/>
      <c r="E40" s="474"/>
      <c r="F40" s="474"/>
      <c r="G40" s="474"/>
      <c r="H40" s="474"/>
      <c r="I40" s="474"/>
      <c r="J40" s="474"/>
      <c r="K40" s="474"/>
      <c r="L40" s="474"/>
      <c r="M40" s="474"/>
      <c r="N40" s="474"/>
      <c r="O40" s="474"/>
      <c r="P40" s="474"/>
      <c r="Q40" s="474"/>
      <c r="R40" s="474"/>
      <c r="S40" s="474"/>
      <c r="T40" s="474"/>
      <c r="U40" s="476"/>
    </row>
    <row r="41" spans="1:21" ht="12.75">
      <c r="A41" s="487" t="s">
        <v>482</v>
      </c>
      <c r="B41" s="474"/>
      <c r="C41" s="474"/>
      <c r="D41" s="474"/>
      <c r="E41" s="474"/>
      <c r="F41" s="474"/>
      <c r="G41" s="474"/>
      <c r="H41" s="474"/>
      <c r="I41" s="474"/>
      <c r="J41" s="474"/>
      <c r="K41" s="474"/>
      <c r="L41" s="474"/>
      <c r="M41" s="474"/>
      <c r="N41" s="474"/>
      <c r="O41" s="474"/>
      <c r="P41" s="474"/>
      <c r="Q41" s="474"/>
      <c r="R41" s="474"/>
      <c r="S41" s="474"/>
      <c r="T41" s="474"/>
      <c r="U41" s="476"/>
    </row>
    <row r="42" spans="1:21" ht="12.75">
      <c r="A42" s="488" t="s">
        <v>483</v>
      </c>
      <c r="B42" s="489"/>
      <c r="C42" s="489"/>
      <c r="D42" s="489"/>
      <c r="E42" s="489"/>
      <c r="F42" s="489"/>
      <c r="G42" s="489"/>
      <c r="H42" s="489"/>
      <c r="I42" s="489"/>
      <c r="J42" s="489"/>
      <c r="K42" s="489"/>
      <c r="L42" s="489"/>
      <c r="M42" s="489"/>
      <c r="N42" s="489"/>
      <c r="O42" s="489"/>
      <c r="P42" s="489"/>
      <c r="Q42" s="489"/>
      <c r="R42" s="489"/>
      <c r="S42" s="489"/>
      <c r="T42" s="489"/>
      <c r="U42" s="490"/>
    </row>
  </sheetData>
  <sheetProtection/>
  <mergeCells count="164">
    <mergeCell ref="B38:E38"/>
    <mergeCell ref="Q38:T38"/>
    <mergeCell ref="H30:M30"/>
    <mergeCell ref="B31:H31"/>
    <mergeCell ref="B34:E34"/>
    <mergeCell ref="Q34:T34"/>
    <mergeCell ref="B35:E35"/>
    <mergeCell ref="Q35:T35"/>
    <mergeCell ref="O31:P31"/>
    <mergeCell ref="J31:N31"/>
    <mergeCell ref="B37:E37"/>
    <mergeCell ref="Q37:T37"/>
    <mergeCell ref="R29:S29"/>
    <mergeCell ref="T29:U29"/>
    <mergeCell ref="B36:E36"/>
    <mergeCell ref="D29:E29"/>
    <mergeCell ref="F29:G29"/>
    <mergeCell ref="B29:C29"/>
    <mergeCell ref="T27:U27"/>
    <mergeCell ref="O28:Q28"/>
    <mergeCell ref="R28:S28"/>
    <mergeCell ref="T28:U28"/>
    <mergeCell ref="H29:M29"/>
    <mergeCell ref="O29:Q29"/>
    <mergeCell ref="B26:C26"/>
    <mergeCell ref="D26:E26"/>
    <mergeCell ref="F26:G26"/>
    <mergeCell ref="H26:M26"/>
    <mergeCell ref="Q36:T36"/>
    <mergeCell ref="B28:C28"/>
    <mergeCell ref="D28:E28"/>
    <mergeCell ref="F28:G28"/>
    <mergeCell ref="H28:M28"/>
    <mergeCell ref="R27:S27"/>
    <mergeCell ref="B24:C24"/>
    <mergeCell ref="D24:E24"/>
    <mergeCell ref="F24:G24"/>
    <mergeCell ref="H24:M24"/>
    <mergeCell ref="T24:U24"/>
    <mergeCell ref="B27:C27"/>
    <mergeCell ref="D27:E27"/>
    <mergeCell ref="F27:G27"/>
    <mergeCell ref="H27:M27"/>
    <mergeCell ref="O27:Q27"/>
    <mergeCell ref="B25:C25"/>
    <mergeCell ref="D25:E25"/>
    <mergeCell ref="F25:G25"/>
    <mergeCell ref="R24:S24"/>
    <mergeCell ref="R23:S23"/>
    <mergeCell ref="T23:U23"/>
    <mergeCell ref="H25:M25"/>
    <mergeCell ref="B23:C23"/>
    <mergeCell ref="O25:Q25"/>
    <mergeCell ref="T25:U25"/>
    <mergeCell ref="R26:S26"/>
    <mergeCell ref="R25:S25"/>
    <mergeCell ref="T26:U26"/>
    <mergeCell ref="T21:U21"/>
    <mergeCell ref="T22:U22"/>
    <mergeCell ref="O24:Q24"/>
    <mergeCell ref="O26:Q26"/>
    <mergeCell ref="R21:S21"/>
    <mergeCell ref="R22:S22"/>
    <mergeCell ref="O22:Q22"/>
    <mergeCell ref="B20:C20"/>
    <mergeCell ref="D20:E20"/>
    <mergeCell ref="O20:Q20"/>
    <mergeCell ref="D23:E23"/>
    <mergeCell ref="F23:G23"/>
    <mergeCell ref="H20:M20"/>
    <mergeCell ref="H23:M23"/>
    <mergeCell ref="O21:Q21"/>
    <mergeCell ref="F22:G22"/>
    <mergeCell ref="H22:M22"/>
    <mergeCell ref="O23:Q23"/>
    <mergeCell ref="D18:E18"/>
    <mergeCell ref="F18:G18"/>
    <mergeCell ref="O18:Q18"/>
    <mergeCell ref="R20:S20"/>
    <mergeCell ref="B22:C22"/>
    <mergeCell ref="D22:E22"/>
    <mergeCell ref="H21:M21"/>
    <mergeCell ref="B21:C21"/>
    <mergeCell ref="D21:E21"/>
    <mergeCell ref="F21:G21"/>
    <mergeCell ref="O17:Q17"/>
    <mergeCell ref="R17:S17"/>
    <mergeCell ref="T17:U17"/>
    <mergeCell ref="B19:C19"/>
    <mergeCell ref="D19:E19"/>
    <mergeCell ref="F19:G19"/>
    <mergeCell ref="R18:S18"/>
    <mergeCell ref="B17:C17"/>
    <mergeCell ref="D17:E17"/>
    <mergeCell ref="B18:C18"/>
    <mergeCell ref="O19:Q19"/>
    <mergeCell ref="R19:S19"/>
    <mergeCell ref="T16:U16"/>
    <mergeCell ref="F16:G16"/>
    <mergeCell ref="T18:U18"/>
    <mergeCell ref="B16:C16"/>
    <mergeCell ref="D16:E16"/>
    <mergeCell ref="T20:U20"/>
    <mergeCell ref="T19:U19"/>
    <mergeCell ref="O16:Q16"/>
    <mergeCell ref="R16:S16"/>
    <mergeCell ref="F17:G17"/>
    <mergeCell ref="R13:S13"/>
    <mergeCell ref="T13:U13"/>
    <mergeCell ref="T15:U15"/>
    <mergeCell ref="O13:Q13"/>
    <mergeCell ref="F20:G20"/>
    <mergeCell ref="F14:G14"/>
    <mergeCell ref="B12:C12"/>
    <mergeCell ref="D12:E12"/>
    <mergeCell ref="F12:G12"/>
    <mergeCell ref="B13:C13"/>
    <mergeCell ref="D13:E13"/>
    <mergeCell ref="F13:G13"/>
    <mergeCell ref="O14:Q14"/>
    <mergeCell ref="R14:S14"/>
    <mergeCell ref="T14:U14"/>
    <mergeCell ref="B15:C15"/>
    <mergeCell ref="D15:E15"/>
    <mergeCell ref="F15:G15"/>
    <mergeCell ref="O15:Q15"/>
    <mergeCell ref="R15:S15"/>
    <mergeCell ref="B14:C14"/>
    <mergeCell ref="D14:E14"/>
    <mergeCell ref="T11:U11"/>
    <mergeCell ref="T10:U10"/>
    <mergeCell ref="T12:U12"/>
    <mergeCell ref="B11:C11"/>
    <mergeCell ref="D11:E11"/>
    <mergeCell ref="F11:G11"/>
    <mergeCell ref="O11:Q11"/>
    <mergeCell ref="O10:Q10"/>
    <mergeCell ref="O12:Q12"/>
    <mergeCell ref="R12:S12"/>
    <mergeCell ref="B10:C10"/>
    <mergeCell ref="D10:E10"/>
    <mergeCell ref="F10:G10"/>
    <mergeCell ref="R10:S10"/>
    <mergeCell ref="R11:S11"/>
    <mergeCell ref="T8:U9"/>
    <mergeCell ref="B9:C9"/>
    <mergeCell ref="O9:Q9"/>
    <mergeCell ref="D9:E9"/>
    <mergeCell ref="B8:G8"/>
    <mergeCell ref="A2:T2"/>
    <mergeCell ref="A4:E4"/>
    <mergeCell ref="L4:N4"/>
    <mergeCell ref="A5:C5"/>
    <mergeCell ref="D5:J5"/>
    <mergeCell ref="L5:N5"/>
    <mergeCell ref="A6:C6"/>
    <mergeCell ref="D6:J6"/>
    <mergeCell ref="L6:N6"/>
    <mergeCell ref="A8:A9"/>
    <mergeCell ref="O8:S8"/>
    <mergeCell ref="F9:G9"/>
    <mergeCell ref="H9:M9"/>
    <mergeCell ref="R9:S9"/>
    <mergeCell ref="H8:N8"/>
  </mergeCells>
  <printOptions horizontalCentered="1"/>
  <pageMargins left="0.3937007874015748" right="0.3937007874015748" top="0.5511811023622047" bottom="0.5511811023622047" header="0.31496062992125984" footer="0.31496062992125984"/>
  <pageSetup blackAndWhite="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sheetPr codeName="Sayfa4"/>
  <dimension ref="A1:T21"/>
  <sheetViews>
    <sheetView showGridLines="0" zoomScalePageLayoutView="0" workbookViewId="0" topLeftCell="A1">
      <selection activeCell="O18" sqref="O18"/>
    </sheetView>
  </sheetViews>
  <sheetFormatPr defaultColWidth="9.140625" defaultRowHeight="12.75"/>
  <cols>
    <col min="1" max="1" width="57.28125" style="63" customWidth="1"/>
    <col min="2" max="2" width="5.8515625" style="53" customWidth="1"/>
    <col min="3" max="3" width="5.7109375" style="53" customWidth="1"/>
    <col min="4" max="4" width="7.28125" style="53" customWidth="1"/>
    <col min="5" max="5" width="6.8515625" style="53" customWidth="1"/>
    <col min="6" max="6" width="6.7109375" style="53" customWidth="1"/>
    <col min="7" max="8" width="6.57421875" style="53" customWidth="1"/>
    <col min="9" max="12" width="6.00390625" style="53" customWidth="1"/>
    <col min="13" max="20" width="6.140625" style="53" customWidth="1"/>
    <col min="21" max="16384" width="9.140625" style="53" customWidth="1"/>
  </cols>
  <sheetData>
    <row r="1" spans="1:20" s="70" customFormat="1" ht="12.75">
      <c r="A1" s="691" t="s">
        <v>180</v>
      </c>
      <c r="B1" s="693" t="s">
        <v>120</v>
      </c>
      <c r="C1" s="694"/>
      <c r="D1" s="694"/>
      <c r="E1" s="694"/>
      <c r="F1" s="694"/>
      <c r="G1" s="694"/>
      <c r="H1" s="694"/>
      <c r="I1" s="694"/>
      <c r="J1" s="694"/>
      <c r="K1" s="694"/>
      <c r="L1" s="694"/>
      <c r="M1" s="694"/>
      <c r="N1" s="694"/>
      <c r="O1" s="694"/>
      <c r="P1" s="694"/>
      <c r="Q1" s="694"/>
      <c r="R1" s="694"/>
      <c r="S1" s="694"/>
      <c r="T1" s="694"/>
    </row>
    <row r="2" spans="1:20" s="70" customFormat="1" ht="12.75">
      <c r="A2" s="692"/>
      <c r="B2" s="71">
        <v>2002</v>
      </c>
      <c r="C2" s="71">
        <v>2003</v>
      </c>
      <c r="D2" s="71">
        <v>2004</v>
      </c>
      <c r="E2" s="71">
        <v>2005</v>
      </c>
      <c r="F2" s="71">
        <v>2006</v>
      </c>
      <c r="G2" s="71">
        <v>2007</v>
      </c>
      <c r="H2" s="71">
        <v>2008</v>
      </c>
      <c r="I2" s="71">
        <v>2009</v>
      </c>
      <c r="J2" s="71">
        <v>2010</v>
      </c>
      <c r="K2" s="71">
        <v>2011</v>
      </c>
      <c r="L2" s="71">
        <v>2012</v>
      </c>
      <c r="M2" s="71">
        <v>2013</v>
      </c>
      <c r="N2" s="71">
        <v>2014</v>
      </c>
      <c r="O2" s="71">
        <v>2015</v>
      </c>
      <c r="P2" s="71">
        <v>2016</v>
      </c>
      <c r="Q2" s="71">
        <v>2017</v>
      </c>
      <c r="R2" s="71">
        <v>2018</v>
      </c>
      <c r="S2" s="71">
        <v>2019</v>
      </c>
      <c r="T2" s="71">
        <v>2020</v>
      </c>
    </row>
    <row r="3" spans="1:20" ht="12.75">
      <c r="A3" s="54" t="s">
        <v>121</v>
      </c>
      <c r="B3" s="55">
        <v>13</v>
      </c>
      <c r="C3" s="55">
        <v>16</v>
      </c>
      <c r="D3" s="55">
        <v>20</v>
      </c>
      <c r="E3" s="55">
        <v>24</v>
      </c>
      <c r="F3" s="55">
        <v>25.5</v>
      </c>
      <c r="G3" s="55">
        <v>28</v>
      </c>
      <c r="H3" s="56">
        <v>29.5</v>
      </c>
      <c r="I3" s="57">
        <v>31.5</v>
      </c>
      <c r="J3" s="58">
        <v>33</v>
      </c>
      <c r="K3" s="57">
        <v>34.5</v>
      </c>
      <c r="L3" s="406">
        <v>36.5</v>
      </c>
      <c r="M3" s="467">
        <v>38.5</v>
      </c>
      <c r="N3" s="57">
        <v>40.5</v>
      </c>
      <c r="O3" s="57">
        <v>43</v>
      </c>
      <c r="P3" s="57">
        <v>45.92</v>
      </c>
      <c r="Q3" s="57">
        <v>48.25</v>
      </c>
      <c r="R3" s="57"/>
      <c r="S3" s="57"/>
      <c r="T3" s="57"/>
    </row>
    <row r="4" spans="1:20" ht="12.75">
      <c r="A4" s="54" t="s">
        <v>122</v>
      </c>
      <c r="B4" s="55">
        <v>11</v>
      </c>
      <c r="C4" s="55">
        <v>14</v>
      </c>
      <c r="D4" s="55">
        <v>18</v>
      </c>
      <c r="E4" s="55">
        <v>21.6</v>
      </c>
      <c r="F4" s="55">
        <v>23</v>
      </c>
      <c r="G4" s="55">
        <v>25</v>
      </c>
      <c r="H4" s="56">
        <v>26.5</v>
      </c>
      <c r="I4" s="57">
        <v>28.5</v>
      </c>
      <c r="J4" s="58">
        <v>30</v>
      </c>
      <c r="K4" s="57">
        <v>31.5</v>
      </c>
      <c r="L4" s="406">
        <v>33.5</v>
      </c>
      <c r="M4" s="467">
        <v>35.5</v>
      </c>
      <c r="N4" s="57">
        <v>37.5</v>
      </c>
      <c r="O4" s="57">
        <v>40</v>
      </c>
      <c r="P4" s="57">
        <v>42.72</v>
      </c>
      <c r="Q4" s="57">
        <v>45</v>
      </c>
      <c r="R4" s="57"/>
      <c r="S4" s="57"/>
      <c r="T4" s="57"/>
    </row>
    <row r="5" spans="1:20" ht="12.75">
      <c r="A5" s="54" t="s">
        <v>123</v>
      </c>
      <c r="B5" s="59">
        <v>10</v>
      </c>
      <c r="C5" s="59">
        <v>13</v>
      </c>
      <c r="D5" s="59">
        <v>16</v>
      </c>
      <c r="E5" s="59">
        <v>19.2</v>
      </c>
      <c r="F5" s="59">
        <v>20.5</v>
      </c>
      <c r="G5" s="59">
        <v>22.5</v>
      </c>
      <c r="H5" s="60">
        <v>24</v>
      </c>
      <c r="I5" s="61">
        <v>26</v>
      </c>
      <c r="J5" s="62">
        <v>27.5</v>
      </c>
      <c r="K5" s="61">
        <v>29</v>
      </c>
      <c r="L5" s="60">
        <v>31</v>
      </c>
      <c r="M5" s="468">
        <v>33</v>
      </c>
      <c r="N5" s="61">
        <v>35</v>
      </c>
      <c r="O5" s="61">
        <v>37.5</v>
      </c>
      <c r="P5" s="61">
        <v>40.05</v>
      </c>
      <c r="Q5" s="61">
        <v>42.25</v>
      </c>
      <c r="R5" s="61"/>
      <c r="S5" s="61"/>
      <c r="T5" s="61"/>
    </row>
    <row r="6" spans="1:20" ht="12.75">
      <c r="A6" s="54" t="s">
        <v>124</v>
      </c>
      <c r="B6" s="59">
        <v>9</v>
      </c>
      <c r="C6" s="59">
        <v>11</v>
      </c>
      <c r="D6" s="59">
        <v>14</v>
      </c>
      <c r="E6" s="59">
        <v>16.8</v>
      </c>
      <c r="F6" s="59">
        <v>18</v>
      </c>
      <c r="G6" s="59">
        <v>20</v>
      </c>
      <c r="H6" s="60">
        <v>21.5</v>
      </c>
      <c r="I6" s="61">
        <v>23.5</v>
      </c>
      <c r="J6" s="62">
        <v>25</v>
      </c>
      <c r="K6" s="61">
        <v>26.5</v>
      </c>
      <c r="L6" s="60">
        <v>28</v>
      </c>
      <c r="M6" s="468">
        <v>29.5</v>
      </c>
      <c r="N6" s="61">
        <v>31</v>
      </c>
      <c r="O6" s="61">
        <v>33</v>
      </c>
      <c r="P6" s="61">
        <v>35.24</v>
      </c>
      <c r="Q6" s="61">
        <v>37.25</v>
      </c>
      <c r="R6" s="61"/>
      <c r="S6" s="61"/>
      <c r="T6" s="61"/>
    </row>
    <row r="7" spans="1:20" ht="12.75">
      <c r="A7" s="54" t="s">
        <v>125</v>
      </c>
      <c r="B7" s="59">
        <v>8</v>
      </c>
      <c r="C7" s="59">
        <v>10</v>
      </c>
      <c r="D7" s="59">
        <v>13</v>
      </c>
      <c r="E7" s="59">
        <v>15.6</v>
      </c>
      <c r="F7" s="59">
        <v>17</v>
      </c>
      <c r="G7" s="59">
        <v>19</v>
      </c>
      <c r="H7" s="60">
        <v>20</v>
      </c>
      <c r="I7" s="61">
        <v>22.5</v>
      </c>
      <c r="J7" s="62">
        <v>24</v>
      </c>
      <c r="K7" s="61">
        <v>25.5</v>
      </c>
      <c r="L7" s="60">
        <v>27</v>
      </c>
      <c r="M7" s="468">
        <v>28.5</v>
      </c>
      <c r="N7" s="61">
        <v>30</v>
      </c>
      <c r="O7" s="61">
        <v>32</v>
      </c>
      <c r="P7" s="61">
        <v>34.18</v>
      </c>
      <c r="Q7" s="61">
        <v>36.25</v>
      </c>
      <c r="R7" s="61"/>
      <c r="S7" s="61"/>
      <c r="T7" s="61"/>
    </row>
    <row r="11" ht="12.75">
      <c r="B11" s="688" t="s">
        <v>558</v>
      </c>
    </row>
    <row r="12" ht="12.75">
      <c r="B12" s="688" t="s">
        <v>559</v>
      </c>
    </row>
    <row r="16" spans="4:8" ht="15.75">
      <c r="D16" s="64"/>
      <c r="E16" s="65"/>
      <c r="F16" s="65"/>
      <c r="G16" s="65"/>
      <c r="H16" s="65"/>
    </row>
    <row r="17" spans="4:12" ht="15.75">
      <c r="D17" s="66"/>
      <c r="E17" s="67"/>
      <c r="F17" s="65"/>
      <c r="G17" s="65"/>
      <c r="H17" s="65"/>
      <c r="I17" s="65"/>
      <c r="J17" s="65"/>
      <c r="K17" s="65"/>
      <c r="L17" s="65"/>
    </row>
    <row r="18" spans="4:12" ht="15.75">
      <c r="D18" s="66"/>
      <c r="E18" s="66"/>
      <c r="F18" s="68"/>
      <c r="G18" s="69"/>
      <c r="H18" s="69"/>
      <c r="I18" s="67"/>
      <c r="J18" s="67"/>
      <c r="K18" s="67"/>
      <c r="L18" s="67"/>
    </row>
    <row r="19" spans="4:12" ht="15.75">
      <c r="D19" s="66"/>
      <c r="E19" s="66"/>
      <c r="F19" s="68"/>
      <c r="G19" s="69"/>
      <c r="H19" s="69"/>
      <c r="I19" s="67"/>
      <c r="J19" s="67"/>
      <c r="K19" s="67"/>
      <c r="L19" s="67"/>
    </row>
    <row r="20" spans="4:12" ht="15.75">
      <c r="D20" s="66"/>
      <c r="E20" s="66"/>
      <c r="F20" s="68"/>
      <c r="G20" s="69"/>
      <c r="H20" s="69"/>
      <c r="I20" s="67"/>
      <c r="J20" s="67"/>
      <c r="K20" s="67"/>
      <c r="L20" s="67"/>
    </row>
    <row r="21" spans="5:12" ht="15.75">
      <c r="E21" s="66"/>
      <c r="F21" s="68"/>
      <c r="G21" s="69"/>
      <c r="H21" s="69"/>
      <c r="I21" s="67"/>
      <c r="J21" s="67"/>
      <c r="K21" s="67"/>
      <c r="L21" s="67"/>
    </row>
  </sheetData>
  <sheetProtection/>
  <mergeCells count="2">
    <mergeCell ref="A1:A2"/>
    <mergeCell ref="B1:T1"/>
  </mergeCells>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codeName="Sayfa5"/>
  <dimension ref="A1:K37"/>
  <sheetViews>
    <sheetView showGridLines="0" zoomScalePageLayoutView="0" workbookViewId="0" topLeftCell="A1">
      <selection activeCell="D28" sqref="D28"/>
    </sheetView>
  </sheetViews>
  <sheetFormatPr defaultColWidth="9.140625" defaultRowHeight="12.75"/>
  <cols>
    <col min="1" max="1" width="45.28125" style="616" customWidth="1"/>
    <col min="2" max="2" width="15.00390625" style="614" customWidth="1"/>
    <col min="3" max="10" width="5.7109375" style="615" customWidth="1"/>
    <col min="11" max="16384" width="9.140625" style="614" customWidth="1"/>
  </cols>
  <sheetData>
    <row r="1" spans="1:10" ht="18.75" customHeight="1" thickBot="1">
      <c r="A1" s="611" t="s">
        <v>493</v>
      </c>
      <c r="B1" s="612" t="s">
        <v>494</v>
      </c>
      <c r="C1" s="613">
        <v>1</v>
      </c>
      <c r="D1" s="613">
        <v>2</v>
      </c>
      <c r="E1" s="613">
        <v>3</v>
      </c>
      <c r="F1" s="613">
        <v>4</v>
      </c>
      <c r="G1" s="613">
        <v>5</v>
      </c>
      <c r="H1" s="613">
        <v>6</v>
      </c>
      <c r="I1" s="613">
        <v>7</v>
      </c>
      <c r="J1" s="613">
        <v>8</v>
      </c>
    </row>
    <row r="2" spans="1:10" ht="13.5" thickBot="1">
      <c r="A2" s="626" t="s">
        <v>495</v>
      </c>
      <c r="B2" s="619" t="s">
        <v>496</v>
      </c>
      <c r="C2" s="620">
        <v>3600</v>
      </c>
      <c r="D2" s="620">
        <v>2200</v>
      </c>
      <c r="E2" s="620">
        <v>1600</v>
      </c>
      <c r="F2" s="620">
        <v>1100</v>
      </c>
      <c r="G2" s="621">
        <v>900</v>
      </c>
      <c r="H2" s="621">
        <v>800</v>
      </c>
      <c r="I2" s="621">
        <v>500</v>
      </c>
      <c r="J2" s="621">
        <v>450</v>
      </c>
    </row>
    <row r="3" spans="1:10" ht="12.75" customHeight="1" thickBot="1">
      <c r="A3" s="626" t="s">
        <v>518</v>
      </c>
      <c r="B3" s="619" t="s">
        <v>496</v>
      </c>
      <c r="C3" s="621">
        <v>3000</v>
      </c>
      <c r="D3" s="621">
        <v>2200</v>
      </c>
      <c r="E3" s="621">
        <v>1600</v>
      </c>
      <c r="F3" s="621">
        <v>1500</v>
      </c>
      <c r="G3" s="621">
        <v>1200</v>
      </c>
      <c r="H3" s="621">
        <v>1100</v>
      </c>
      <c r="I3" s="621">
        <v>900</v>
      </c>
      <c r="J3" s="621">
        <v>800</v>
      </c>
    </row>
    <row r="4" spans="1:11" ht="16.5" thickBot="1">
      <c r="A4" s="626" t="s">
        <v>520</v>
      </c>
      <c r="B4" s="619" t="s">
        <v>496</v>
      </c>
      <c r="C4" s="621">
        <v>2200</v>
      </c>
      <c r="D4" s="621">
        <v>1600</v>
      </c>
      <c r="E4" s="621">
        <v>1100</v>
      </c>
      <c r="F4" s="621">
        <v>800</v>
      </c>
      <c r="G4" s="621" t="s">
        <v>497</v>
      </c>
      <c r="H4" s="621" t="s">
        <v>497</v>
      </c>
      <c r="I4" s="621" t="s">
        <v>497</v>
      </c>
      <c r="J4" s="621" t="s">
        <v>497</v>
      </c>
      <c r="K4" s="617"/>
    </row>
    <row r="5" spans="1:11" ht="16.5" thickBot="1">
      <c r="A5" s="626" t="s">
        <v>516</v>
      </c>
      <c r="B5" s="619" t="s">
        <v>496</v>
      </c>
      <c r="C5" s="622">
        <v>1500</v>
      </c>
      <c r="D5" s="622">
        <v>1100</v>
      </c>
      <c r="E5" s="622">
        <v>800</v>
      </c>
      <c r="F5" s="622">
        <v>650</v>
      </c>
      <c r="G5" s="621" t="s">
        <v>497</v>
      </c>
      <c r="H5" s="621" t="s">
        <v>497</v>
      </c>
      <c r="I5" s="621" t="s">
        <v>497</v>
      </c>
      <c r="J5" s="621" t="s">
        <v>497</v>
      </c>
      <c r="K5" s="617"/>
    </row>
    <row r="6" spans="1:11" ht="16.5" thickBot="1">
      <c r="A6" s="626" t="s">
        <v>508</v>
      </c>
      <c r="B6" s="619" t="s">
        <v>496</v>
      </c>
      <c r="C6" s="621">
        <v>2200</v>
      </c>
      <c r="D6" s="621">
        <v>1600</v>
      </c>
      <c r="E6" s="621">
        <v>1100</v>
      </c>
      <c r="F6" s="621">
        <v>800</v>
      </c>
      <c r="G6" s="621" t="s">
        <v>497</v>
      </c>
      <c r="H6" s="621" t="s">
        <v>497</v>
      </c>
      <c r="I6" s="621" t="s">
        <v>497</v>
      </c>
      <c r="J6" s="621" t="s">
        <v>497</v>
      </c>
      <c r="K6" s="617"/>
    </row>
    <row r="7" spans="1:10" ht="13.5" thickBot="1">
      <c r="A7" s="626" t="s">
        <v>509</v>
      </c>
      <c r="B7" s="619" t="s">
        <v>496</v>
      </c>
      <c r="C7" s="622">
        <v>1500</v>
      </c>
      <c r="D7" s="622">
        <v>1100</v>
      </c>
      <c r="E7" s="622">
        <v>800</v>
      </c>
      <c r="F7" s="622">
        <v>650</v>
      </c>
      <c r="G7" s="621" t="s">
        <v>497</v>
      </c>
      <c r="H7" s="621" t="s">
        <v>497</v>
      </c>
      <c r="I7" s="621" t="s">
        <v>497</v>
      </c>
      <c r="J7" s="621" t="s">
        <v>497</v>
      </c>
    </row>
    <row r="8" spans="1:10" ht="13.5" thickBot="1">
      <c r="A8" s="627" t="s">
        <v>514</v>
      </c>
      <c r="B8" s="619" t="s">
        <v>496</v>
      </c>
      <c r="C8" s="623">
        <v>1500</v>
      </c>
      <c r="D8" s="623">
        <v>1100</v>
      </c>
      <c r="E8" s="623">
        <v>800</v>
      </c>
      <c r="F8" s="623">
        <v>650</v>
      </c>
      <c r="G8" s="623" t="s">
        <v>497</v>
      </c>
      <c r="H8" s="623" t="s">
        <v>497</v>
      </c>
      <c r="I8" s="623" t="s">
        <v>497</v>
      </c>
      <c r="J8" s="623" t="s">
        <v>497</v>
      </c>
    </row>
    <row r="9" spans="1:11" ht="13.5" thickBot="1">
      <c r="A9" s="626" t="s">
        <v>536</v>
      </c>
      <c r="B9" s="619" t="s">
        <v>496</v>
      </c>
      <c r="C9" s="620">
        <v>3600</v>
      </c>
      <c r="D9" s="620">
        <v>3000</v>
      </c>
      <c r="E9" s="620">
        <v>2200</v>
      </c>
      <c r="F9" s="620">
        <v>1600</v>
      </c>
      <c r="G9" s="620">
        <v>1300</v>
      </c>
      <c r="H9" s="620">
        <v>1150</v>
      </c>
      <c r="I9" s="620">
        <v>950</v>
      </c>
      <c r="J9" s="620">
        <v>850</v>
      </c>
      <c r="K9" s="618"/>
    </row>
    <row r="10" spans="1:11" ht="13.5" thickBot="1">
      <c r="A10" s="626" t="s">
        <v>499</v>
      </c>
      <c r="B10" s="619" t="s">
        <v>496</v>
      </c>
      <c r="C10" s="621">
        <v>3000</v>
      </c>
      <c r="D10" s="621">
        <v>2200</v>
      </c>
      <c r="E10" s="621">
        <v>1600</v>
      </c>
      <c r="F10" s="621">
        <v>1100</v>
      </c>
      <c r="G10" s="621">
        <v>900</v>
      </c>
      <c r="H10" s="621">
        <v>800</v>
      </c>
      <c r="I10" s="621">
        <v>500</v>
      </c>
      <c r="J10" s="621">
        <v>450</v>
      </c>
      <c r="K10" s="618"/>
    </row>
    <row r="11" spans="1:11" ht="13.5" thickBot="1">
      <c r="A11" s="626" t="s">
        <v>498</v>
      </c>
      <c r="B11" s="619" t="s">
        <v>496</v>
      </c>
      <c r="C11" s="621">
        <v>3000</v>
      </c>
      <c r="D11" s="621">
        <v>2200</v>
      </c>
      <c r="E11" s="621">
        <v>1600</v>
      </c>
      <c r="F11" s="621">
        <v>1100</v>
      </c>
      <c r="G11" s="621">
        <v>900</v>
      </c>
      <c r="H11" s="621">
        <v>800</v>
      </c>
      <c r="I11" s="621">
        <v>500</v>
      </c>
      <c r="J11" s="621">
        <v>450</v>
      </c>
      <c r="K11" s="618"/>
    </row>
    <row r="12" spans="1:11" ht="13.5" thickBot="1">
      <c r="A12" s="627" t="s">
        <v>511</v>
      </c>
      <c r="B12" s="619" t="s">
        <v>496</v>
      </c>
      <c r="C12" s="621">
        <v>2200</v>
      </c>
      <c r="D12" s="621">
        <v>1600</v>
      </c>
      <c r="E12" s="621">
        <v>1100</v>
      </c>
      <c r="F12" s="621">
        <v>800</v>
      </c>
      <c r="G12" s="621" t="s">
        <v>497</v>
      </c>
      <c r="H12" s="621" t="s">
        <v>497</v>
      </c>
      <c r="I12" s="621" t="s">
        <v>497</v>
      </c>
      <c r="J12" s="621" t="s">
        <v>497</v>
      </c>
      <c r="K12" s="618"/>
    </row>
    <row r="13" spans="1:10" ht="13.5" thickBot="1">
      <c r="A13" s="626" t="s">
        <v>512</v>
      </c>
      <c r="B13" s="619" t="s">
        <v>496</v>
      </c>
      <c r="C13" s="622">
        <v>1500</v>
      </c>
      <c r="D13" s="622">
        <v>1100</v>
      </c>
      <c r="E13" s="622">
        <v>800</v>
      </c>
      <c r="F13" s="622">
        <v>650</v>
      </c>
      <c r="G13" s="621" t="s">
        <v>497</v>
      </c>
      <c r="H13" s="621" t="s">
        <v>497</v>
      </c>
      <c r="I13" s="621" t="s">
        <v>497</v>
      </c>
      <c r="J13" s="621" t="s">
        <v>497</v>
      </c>
    </row>
    <row r="14" spans="1:10" ht="13.5" thickBot="1">
      <c r="A14" s="626" t="s">
        <v>502</v>
      </c>
      <c r="B14" s="619" t="s">
        <v>496</v>
      </c>
      <c r="C14" s="621">
        <v>3600</v>
      </c>
      <c r="D14" s="621">
        <v>3000</v>
      </c>
      <c r="E14" s="621">
        <v>2200</v>
      </c>
      <c r="F14" s="621">
        <v>1600</v>
      </c>
      <c r="G14" s="621">
        <v>1300</v>
      </c>
      <c r="H14" s="621">
        <v>1150</v>
      </c>
      <c r="I14" s="621">
        <v>950</v>
      </c>
      <c r="J14" s="621">
        <v>850</v>
      </c>
    </row>
    <row r="15" spans="1:10" ht="13.5" thickBot="1">
      <c r="A15" s="626" t="s">
        <v>380</v>
      </c>
      <c r="B15" s="619" t="s">
        <v>496</v>
      </c>
      <c r="C15" s="621">
        <v>3000</v>
      </c>
      <c r="D15" s="621">
        <v>2200</v>
      </c>
      <c r="E15" s="621">
        <v>1600</v>
      </c>
      <c r="F15" s="621">
        <v>1100</v>
      </c>
      <c r="G15" s="621">
        <v>900</v>
      </c>
      <c r="H15" s="621">
        <v>800</v>
      </c>
      <c r="I15" s="621">
        <v>500</v>
      </c>
      <c r="J15" s="621">
        <v>450</v>
      </c>
    </row>
    <row r="16" spans="1:10" ht="13.5" thickBot="1">
      <c r="A16" s="626" t="s">
        <v>517</v>
      </c>
      <c r="B16" s="619" t="s">
        <v>496</v>
      </c>
      <c r="C16" s="621">
        <v>3000</v>
      </c>
      <c r="D16" s="621">
        <v>2200</v>
      </c>
      <c r="E16" s="621">
        <v>1600</v>
      </c>
      <c r="F16" s="621">
        <v>1100</v>
      </c>
      <c r="G16" s="621">
        <v>900</v>
      </c>
      <c r="H16" s="621">
        <v>800</v>
      </c>
      <c r="I16" s="621">
        <v>500</v>
      </c>
      <c r="J16" s="621">
        <v>450</v>
      </c>
    </row>
    <row r="17" spans="1:10" ht="13.5" thickBot="1">
      <c r="A17" s="627" t="s">
        <v>521</v>
      </c>
      <c r="B17" s="619" t="s">
        <v>496</v>
      </c>
      <c r="C17" s="622">
        <v>1500</v>
      </c>
      <c r="D17" s="622">
        <v>1100</v>
      </c>
      <c r="E17" s="622">
        <v>800</v>
      </c>
      <c r="F17" s="622">
        <v>650</v>
      </c>
      <c r="G17" s="621" t="s">
        <v>497</v>
      </c>
      <c r="H17" s="621" t="s">
        <v>497</v>
      </c>
      <c r="I17" s="621" t="s">
        <v>497</v>
      </c>
      <c r="J17" s="621" t="s">
        <v>497</v>
      </c>
    </row>
    <row r="18" spans="1:10" ht="19.5" customHeight="1" thickBot="1">
      <c r="A18" s="626" t="s">
        <v>506</v>
      </c>
      <c r="B18" s="619" t="s">
        <v>496</v>
      </c>
      <c r="C18" s="621">
        <v>2200</v>
      </c>
      <c r="D18" s="621">
        <v>1600</v>
      </c>
      <c r="E18" s="621">
        <v>1100</v>
      </c>
      <c r="F18" s="621">
        <v>800</v>
      </c>
      <c r="G18" s="621" t="s">
        <v>497</v>
      </c>
      <c r="H18" s="621" t="s">
        <v>497</v>
      </c>
      <c r="I18" s="621" t="s">
        <v>497</v>
      </c>
      <c r="J18" s="621" t="s">
        <v>497</v>
      </c>
    </row>
    <row r="19" spans="1:10" ht="13.5" thickBot="1">
      <c r="A19" s="626" t="s">
        <v>513</v>
      </c>
      <c r="B19" s="619" t="s">
        <v>496</v>
      </c>
      <c r="C19" s="622">
        <v>1500</v>
      </c>
      <c r="D19" s="622">
        <v>1100</v>
      </c>
      <c r="E19" s="622">
        <v>800</v>
      </c>
      <c r="F19" s="622">
        <v>650</v>
      </c>
      <c r="G19" s="621" t="s">
        <v>497</v>
      </c>
      <c r="H19" s="621" t="s">
        <v>497</v>
      </c>
      <c r="I19" s="621" t="s">
        <v>497</v>
      </c>
      <c r="J19" s="621" t="s">
        <v>497</v>
      </c>
    </row>
    <row r="20" spans="1:10" ht="13.5" thickBot="1">
      <c r="A20" s="626" t="s">
        <v>500</v>
      </c>
      <c r="B20" s="619" t="s">
        <v>496</v>
      </c>
      <c r="C20" s="621">
        <v>3000</v>
      </c>
      <c r="D20" s="621">
        <v>2200</v>
      </c>
      <c r="E20" s="621">
        <v>1600</v>
      </c>
      <c r="F20" s="621">
        <v>1100</v>
      </c>
      <c r="G20" s="621">
        <v>900</v>
      </c>
      <c r="H20" s="621">
        <v>800</v>
      </c>
      <c r="I20" s="621">
        <v>500</v>
      </c>
      <c r="J20" s="621">
        <v>450</v>
      </c>
    </row>
    <row r="21" spans="1:10" ht="13.5" thickBot="1">
      <c r="A21" s="626" t="s">
        <v>522</v>
      </c>
      <c r="B21" s="619" t="s">
        <v>496</v>
      </c>
      <c r="C21" s="621">
        <v>2200</v>
      </c>
      <c r="D21" s="621">
        <v>1600</v>
      </c>
      <c r="E21" s="621">
        <v>1100</v>
      </c>
      <c r="F21" s="621">
        <v>800</v>
      </c>
      <c r="G21" s="621" t="s">
        <v>497</v>
      </c>
      <c r="H21" s="621" t="s">
        <v>497</v>
      </c>
      <c r="I21" s="621" t="s">
        <v>497</v>
      </c>
      <c r="J21" s="621" t="s">
        <v>497</v>
      </c>
    </row>
    <row r="22" spans="1:10" ht="13.5" thickBot="1">
      <c r="A22" s="626" t="s">
        <v>505</v>
      </c>
      <c r="B22" s="619" t="s">
        <v>496</v>
      </c>
      <c r="C22" s="621">
        <v>1500</v>
      </c>
      <c r="D22" s="621">
        <v>1100</v>
      </c>
      <c r="E22" s="621">
        <v>800</v>
      </c>
      <c r="F22" s="621">
        <v>650</v>
      </c>
      <c r="G22" s="621" t="s">
        <v>497</v>
      </c>
      <c r="H22" s="621" t="s">
        <v>497</v>
      </c>
      <c r="I22" s="621" t="s">
        <v>497</v>
      </c>
      <c r="J22" s="621" t="s">
        <v>497</v>
      </c>
    </row>
    <row r="23" spans="1:10" ht="13.5" thickBot="1">
      <c r="A23" s="626" t="s">
        <v>503</v>
      </c>
      <c r="B23" s="619" t="s">
        <v>496</v>
      </c>
      <c r="C23" s="621">
        <v>1500</v>
      </c>
      <c r="D23" s="621">
        <v>1100</v>
      </c>
      <c r="E23" s="621">
        <v>800</v>
      </c>
      <c r="F23" s="621">
        <v>650</v>
      </c>
      <c r="G23" s="621" t="s">
        <v>497</v>
      </c>
      <c r="H23" s="621" t="s">
        <v>497</v>
      </c>
      <c r="I23" s="621" t="s">
        <v>497</v>
      </c>
      <c r="J23" s="621" t="s">
        <v>497</v>
      </c>
    </row>
    <row r="24" spans="1:10" ht="13.5" thickBot="1">
      <c r="A24" s="626" t="s">
        <v>504</v>
      </c>
      <c r="B24" s="619" t="s">
        <v>496</v>
      </c>
      <c r="C24" s="621">
        <v>1500</v>
      </c>
      <c r="D24" s="621">
        <v>1100</v>
      </c>
      <c r="E24" s="621">
        <v>800</v>
      </c>
      <c r="F24" s="621">
        <v>650</v>
      </c>
      <c r="G24" s="621" t="s">
        <v>497</v>
      </c>
      <c r="H24" s="621" t="s">
        <v>497</v>
      </c>
      <c r="I24" s="621" t="s">
        <v>497</v>
      </c>
      <c r="J24" s="621" t="s">
        <v>497</v>
      </c>
    </row>
    <row r="25" spans="1:10" ht="13.5" thickBot="1">
      <c r="A25" s="626" t="s">
        <v>504</v>
      </c>
      <c r="B25" s="619" t="s">
        <v>496</v>
      </c>
      <c r="C25" s="621">
        <v>2200</v>
      </c>
      <c r="D25" s="621">
        <v>1600</v>
      </c>
      <c r="E25" s="621">
        <v>1100</v>
      </c>
      <c r="F25" s="621">
        <v>800</v>
      </c>
      <c r="G25" s="621" t="s">
        <v>497</v>
      </c>
      <c r="H25" s="621" t="s">
        <v>497</v>
      </c>
      <c r="I25" s="621" t="s">
        <v>497</v>
      </c>
      <c r="J25" s="621" t="s">
        <v>497</v>
      </c>
    </row>
    <row r="26" spans="1:10" ht="13.5" thickBot="1">
      <c r="A26" s="626" t="s">
        <v>515</v>
      </c>
      <c r="B26" s="619" t="s">
        <v>496</v>
      </c>
      <c r="C26" s="622">
        <v>1500</v>
      </c>
      <c r="D26" s="622">
        <v>1100</v>
      </c>
      <c r="E26" s="622">
        <v>800</v>
      </c>
      <c r="F26" s="622">
        <v>650</v>
      </c>
      <c r="G26" s="621" t="s">
        <v>497</v>
      </c>
      <c r="H26" s="621" t="s">
        <v>497</v>
      </c>
      <c r="I26" s="621" t="s">
        <v>497</v>
      </c>
      <c r="J26" s="621" t="s">
        <v>497</v>
      </c>
    </row>
    <row r="27" spans="1:10" ht="13.5" thickBot="1">
      <c r="A27" s="626" t="s">
        <v>501</v>
      </c>
      <c r="B27" s="619" t="s">
        <v>496</v>
      </c>
      <c r="C27" s="621">
        <v>2200</v>
      </c>
      <c r="D27" s="621">
        <v>1600</v>
      </c>
      <c r="E27" s="621">
        <v>1100</v>
      </c>
      <c r="F27" s="621">
        <v>800</v>
      </c>
      <c r="G27" s="621" t="s">
        <v>497</v>
      </c>
      <c r="H27" s="621" t="s">
        <v>497</v>
      </c>
      <c r="I27" s="621" t="s">
        <v>497</v>
      </c>
      <c r="J27" s="621" t="s">
        <v>497</v>
      </c>
    </row>
    <row r="28" spans="1:10" ht="13.5" thickBot="1">
      <c r="A28" s="627" t="s">
        <v>519</v>
      </c>
      <c r="B28" s="619" t="s">
        <v>496</v>
      </c>
      <c r="C28" s="622">
        <v>1500</v>
      </c>
      <c r="D28" s="622">
        <v>1100</v>
      </c>
      <c r="E28" s="622">
        <v>800</v>
      </c>
      <c r="F28" s="622">
        <v>650</v>
      </c>
      <c r="G28" s="621" t="s">
        <v>497</v>
      </c>
      <c r="H28" s="621" t="s">
        <v>497</v>
      </c>
      <c r="I28" s="621" t="s">
        <v>497</v>
      </c>
      <c r="J28" s="621" t="s">
        <v>497</v>
      </c>
    </row>
    <row r="29" spans="1:10" ht="13.5" thickBot="1">
      <c r="A29" s="626" t="s">
        <v>510</v>
      </c>
      <c r="B29" s="619" t="s">
        <v>496</v>
      </c>
      <c r="C29" s="622">
        <v>2200</v>
      </c>
      <c r="D29" s="622">
        <v>1600</v>
      </c>
      <c r="E29" s="622">
        <v>1100</v>
      </c>
      <c r="F29" s="622">
        <v>800</v>
      </c>
      <c r="G29" s="621" t="s">
        <v>497</v>
      </c>
      <c r="H29" s="621" t="s">
        <v>497</v>
      </c>
      <c r="I29" s="621" t="s">
        <v>497</v>
      </c>
      <c r="J29" s="621" t="s">
        <v>497</v>
      </c>
    </row>
    <row r="30" spans="1:10" ht="12.75">
      <c r="A30" s="626" t="s">
        <v>507</v>
      </c>
      <c r="B30" s="619" t="s">
        <v>496</v>
      </c>
      <c r="C30" s="622">
        <v>1500</v>
      </c>
      <c r="D30" s="622">
        <v>1100</v>
      </c>
      <c r="E30" s="622">
        <v>800</v>
      </c>
      <c r="F30" s="622">
        <v>650</v>
      </c>
      <c r="G30" s="621" t="s">
        <v>497</v>
      </c>
      <c r="H30" s="621" t="s">
        <v>497</v>
      </c>
      <c r="I30" s="621" t="s">
        <v>497</v>
      </c>
      <c r="J30" s="621" t="s">
        <v>497</v>
      </c>
    </row>
    <row r="33" spans="1:2" ht="12.75">
      <c r="A33" s="616" t="s">
        <v>528</v>
      </c>
      <c r="B33" s="614" t="s">
        <v>302</v>
      </c>
    </row>
    <row r="34" ht="12.75">
      <c r="B34" s="614" t="s">
        <v>529</v>
      </c>
    </row>
    <row r="35" ht="12.75">
      <c r="B35" s="614" t="s">
        <v>530</v>
      </c>
    </row>
    <row r="36" ht="12.75">
      <c r="B36" s="614" t="s">
        <v>531</v>
      </c>
    </row>
    <row r="37" ht="12.75">
      <c r="B37" s="614" t="s">
        <v>532</v>
      </c>
    </row>
  </sheetData>
  <sheetProtection/>
  <printOptions/>
  <pageMargins left="0.75" right="0.75" top="0.22" bottom="0.2" header="0.17" footer="0.16"/>
  <pageSetup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codeName="Sayfa7"/>
  <dimension ref="A7:A48"/>
  <sheetViews>
    <sheetView showGridLines="0" zoomScalePageLayoutView="0" workbookViewId="0" topLeftCell="A37">
      <selection activeCell="A6" sqref="A6"/>
    </sheetView>
  </sheetViews>
  <sheetFormatPr defaultColWidth="9.140625" defaultRowHeight="12.75"/>
  <cols>
    <col min="1" max="1" width="88.00390625" style="0" customWidth="1"/>
  </cols>
  <sheetData>
    <row r="7" ht="18.75">
      <c r="A7" s="43" t="s">
        <v>136</v>
      </c>
    </row>
    <row r="8" ht="14.25">
      <c r="A8" s="44" t="s">
        <v>137</v>
      </c>
    </row>
    <row r="9" ht="14.25">
      <c r="A9" s="44" t="s">
        <v>138</v>
      </c>
    </row>
    <row r="10" ht="14.25">
      <c r="A10" s="44" t="s">
        <v>139</v>
      </c>
    </row>
    <row r="11" ht="14.25">
      <c r="A11" s="44" t="s">
        <v>140</v>
      </c>
    </row>
    <row r="13" ht="12.75">
      <c r="A13" s="45" t="s">
        <v>141</v>
      </c>
    </row>
    <row r="14" ht="12.75">
      <c r="A14" s="46" t="s">
        <v>142</v>
      </c>
    </row>
    <row r="15" ht="12.75">
      <c r="A15" s="46" t="s">
        <v>143</v>
      </c>
    </row>
    <row r="16" ht="12.75">
      <c r="A16" s="45" t="s">
        <v>144</v>
      </c>
    </row>
    <row r="17" ht="24">
      <c r="A17" s="45" t="s">
        <v>145</v>
      </c>
    </row>
    <row r="18" ht="24">
      <c r="A18" s="45" t="s">
        <v>146</v>
      </c>
    </row>
    <row r="19" ht="12.75">
      <c r="A19" s="45" t="s">
        <v>147</v>
      </c>
    </row>
    <row r="20" ht="12.75">
      <c r="A20" s="46" t="s">
        <v>148</v>
      </c>
    </row>
    <row r="21" ht="12.75">
      <c r="A21" s="46" t="s">
        <v>149</v>
      </c>
    </row>
    <row r="22" ht="12.75">
      <c r="A22" s="45" t="s">
        <v>150</v>
      </c>
    </row>
    <row r="23" ht="12.75">
      <c r="A23" s="45" t="s">
        <v>151</v>
      </c>
    </row>
    <row r="24" ht="12.75">
      <c r="A24" s="45" t="s">
        <v>169</v>
      </c>
    </row>
    <row r="25" ht="24.75" thickBot="1">
      <c r="A25" s="45" t="s">
        <v>170</v>
      </c>
    </row>
    <row r="26" ht="13.5" thickBot="1">
      <c r="A26" s="52" t="s">
        <v>171</v>
      </c>
    </row>
    <row r="27" ht="12.75">
      <c r="A27" s="45" t="s">
        <v>152</v>
      </c>
    </row>
    <row r="28" ht="38.25" thickBot="1">
      <c r="A28" s="45" t="s">
        <v>153</v>
      </c>
    </row>
    <row r="29" ht="36.75" thickBot="1">
      <c r="A29" s="51" t="s">
        <v>168</v>
      </c>
    </row>
    <row r="30" ht="12.75">
      <c r="A30" s="46" t="s">
        <v>154</v>
      </c>
    </row>
    <row r="31" ht="12.75">
      <c r="A31" s="45" t="s">
        <v>155</v>
      </c>
    </row>
    <row r="32" ht="12.75">
      <c r="A32" s="45" t="s">
        <v>156</v>
      </c>
    </row>
    <row r="33" ht="12.75">
      <c r="A33" s="45" t="s">
        <v>157</v>
      </c>
    </row>
    <row r="34" ht="24">
      <c r="A34" s="45" t="s">
        <v>158</v>
      </c>
    </row>
    <row r="35" ht="12.75">
      <c r="A35" s="45" t="s">
        <v>159</v>
      </c>
    </row>
    <row r="36" ht="12.75">
      <c r="A36" s="45" t="s">
        <v>152</v>
      </c>
    </row>
    <row r="37" ht="12.75">
      <c r="A37" s="45" t="s">
        <v>160</v>
      </c>
    </row>
    <row r="38" ht="22.5">
      <c r="A38" s="47" t="s">
        <v>161</v>
      </c>
    </row>
    <row r="39" ht="12.75" customHeight="1">
      <c r="A39" s="48" t="s">
        <v>162</v>
      </c>
    </row>
    <row r="40" ht="12.75">
      <c r="A40" s="46" t="s">
        <v>163</v>
      </c>
    </row>
    <row r="41" ht="12.75">
      <c r="A41" s="45" t="s">
        <v>164</v>
      </c>
    </row>
    <row r="42" ht="12.75">
      <c r="A42" s="45" t="s">
        <v>172</v>
      </c>
    </row>
    <row r="43" ht="12.75">
      <c r="A43" s="45" t="s">
        <v>165</v>
      </c>
    </row>
    <row r="44" ht="24">
      <c r="A44" s="45" t="s">
        <v>166</v>
      </c>
    </row>
    <row r="45" ht="12.75">
      <c r="A45" s="45" t="s">
        <v>167</v>
      </c>
    </row>
    <row r="46" ht="12.75">
      <c r="A46" s="241" t="s">
        <v>267</v>
      </c>
    </row>
    <row r="47" ht="72">
      <c r="A47" s="240" t="s">
        <v>268</v>
      </c>
    </row>
    <row r="48" ht="31.5" customHeight="1">
      <c r="A48" s="240" t="s">
        <v>269</v>
      </c>
    </row>
  </sheetData>
  <sheetProtection password="CC1A" sheet="1" objects="1" scenarios="1"/>
  <printOptions/>
  <pageMargins left="0.75" right="0.75" top="1" bottom="1"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Sayfa3"/>
  <dimension ref="A1:A12"/>
  <sheetViews>
    <sheetView showGridLines="0" zoomScalePageLayoutView="0" workbookViewId="0" topLeftCell="A1">
      <selection activeCell="B23" sqref="B23"/>
    </sheetView>
  </sheetViews>
  <sheetFormatPr defaultColWidth="9.140625" defaultRowHeight="12.75"/>
  <cols>
    <col min="1" max="1" width="27.7109375" style="0" customWidth="1"/>
    <col min="2" max="2" width="30.140625" style="0" customWidth="1"/>
  </cols>
  <sheetData>
    <row r="1" ht="12.75">
      <c r="A1" s="382" t="s">
        <v>237</v>
      </c>
    </row>
    <row r="2" ht="12.75">
      <c r="A2" s="382" t="s">
        <v>238</v>
      </c>
    </row>
    <row r="3" ht="12.75">
      <c r="A3" s="382" t="s">
        <v>574</v>
      </c>
    </row>
    <row r="4" ht="12.75">
      <c r="A4" s="382" t="s">
        <v>575</v>
      </c>
    </row>
    <row r="5" ht="12.75">
      <c r="A5" s="382" t="s">
        <v>489</v>
      </c>
    </row>
    <row r="6" ht="12.75">
      <c r="A6" s="382" t="s">
        <v>119</v>
      </c>
    </row>
    <row r="7" ht="12.75">
      <c r="A7" s="382" t="s">
        <v>349</v>
      </c>
    </row>
    <row r="8" ht="12.75">
      <c r="A8" s="382" t="s">
        <v>490</v>
      </c>
    </row>
    <row r="9" ht="12.75">
      <c r="A9" s="382" t="s">
        <v>377</v>
      </c>
    </row>
    <row r="10" ht="12.75">
      <c r="A10" s="383"/>
    </row>
    <row r="11" ht="12.75">
      <c r="A11" s="382"/>
    </row>
    <row r="12" ht="12.75">
      <c r="A12" s="383"/>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ayfa10"/>
  <dimension ref="A1:X69"/>
  <sheetViews>
    <sheetView showGridLines="0" tabSelected="1" zoomScale="80" zoomScaleNormal="80" zoomScalePageLayoutView="0" workbookViewId="0" topLeftCell="A1">
      <selection activeCell="Q35" sqref="Q35"/>
    </sheetView>
  </sheetViews>
  <sheetFormatPr defaultColWidth="9.140625" defaultRowHeight="12.75"/>
  <cols>
    <col min="1" max="11" width="9.140625" style="50" customWidth="1"/>
    <col min="12" max="12" width="2.28125" style="50" customWidth="1"/>
    <col min="13" max="14" width="9.140625" style="50" customWidth="1"/>
    <col min="15" max="15" width="13.57421875" style="50" customWidth="1"/>
    <col min="16" max="16" width="12.28125" style="50" customWidth="1"/>
    <col min="17" max="17" width="21.140625" style="50" customWidth="1"/>
    <col min="18" max="16384" width="9.140625" style="50" customWidth="1"/>
  </cols>
  <sheetData>
    <row r="1" spans="1:24" ht="12" customHeight="1">
      <c r="A1" s="323"/>
      <c r="B1" s="323"/>
      <c r="C1" s="323"/>
      <c r="D1" s="323"/>
      <c r="E1" s="323"/>
      <c r="F1" s="323"/>
      <c r="G1" s="323"/>
      <c r="H1" s="323"/>
      <c r="I1" s="323"/>
      <c r="J1" s="323"/>
      <c r="K1" s="323"/>
      <c r="L1" s="323"/>
      <c r="M1" s="323"/>
      <c r="N1" s="323"/>
      <c r="O1" s="323"/>
      <c r="P1" s="323"/>
      <c r="Q1" s="323"/>
      <c r="R1" s="323"/>
      <c r="S1" s="323"/>
      <c r="T1" s="323"/>
      <c r="U1" s="323"/>
      <c r="V1" s="323"/>
      <c r="W1" s="323"/>
      <c r="X1" s="323"/>
    </row>
    <row r="2" spans="1:24" ht="12.75">
      <c r="A2" s="323"/>
      <c r="B2" s="323"/>
      <c r="C2" s="323"/>
      <c r="D2" s="323"/>
      <c r="E2" s="323"/>
      <c r="F2" s="323"/>
      <c r="G2" s="323"/>
      <c r="H2" s="323"/>
      <c r="I2" s="323"/>
      <c r="J2" s="323"/>
      <c r="K2" s="323"/>
      <c r="L2" s="323"/>
      <c r="M2" s="408" t="s">
        <v>399</v>
      </c>
      <c r="N2" s="408"/>
      <c r="O2" s="408"/>
      <c r="P2" s="408"/>
      <c r="Q2" s="408"/>
      <c r="R2" s="323"/>
      <c r="S2" s="323"/>
      <c r="T2" s="323"/>
      <c r="U2" s="323"/>
      <c r="V2" s="323"/>
      <c r="W2" s="323"/>
      <c r="X2" s="323"/>
    </row>
    <row r="3" spans="1:24" ht="12.75">
      <c r="A3" s="323"/>
      <c r="B3" s="323"/>
      <c r="C3" s="323"/>
      <c r="D3" s="323"/>
      <c r="E3" s="323"/>
      <c r="F3" s="323"/>
      <c r="G3" s="323"/>
      <c r="H3" s="323"/>
      <c r="I3" s="323"/>
      <c r="J3" s="323"/>
      <c r="K3" s="323"/>
      <c r="L3" s="323"/>
      <c r="M3" s="408" t="s">
        <v>400</v>
      </c>
      <c r="N3" s="408"/>
      <c r="O3" s="408"/>
      <c r="P3" s="408"/>
      <c r="Q3" s="408"/>
      <c r="R3" s="323"/>
      <c r="S3" s="323"/>
      <c r="T3" s="323"/>
      <c r="U3" s="323"/>
      <c r="V3" s="323"/>
      <c r="W3" s="323"/>
      <c r="X3" s="323"/>
    </row>
    <row r="4" spans="1:24" ht="12.75">
      <c r="A4" s="323"/>
      <c r="B4" s="323"/>
      <c r="C4" s="323"/>
      <c r="D4" s="323"/>
      <c r="E4" s="323"/>
      <c r="F4" s="323"/>
      <c r="G4" s="323"/>
      <c r="H4" s="323"/>
      <c r="I4" s="323"/>
      <c r="J4" s="323"/>
      <c r="K4" s="323"/>
      <c r="L4" s="323"/>
      <c r="M4" s="408"/>
      <c r="N4" s="408"/>
      <c r="O4" s="408"/>
      <c r="P4" s="408"/>
      <c r="Q4" s="408"/>
      <c r="R4" s="323"/>
      <c r="S4" s="323"/>
      <c r="T4" s="323"/>
      <c r="U4" s="323"/>
      <c r="V4" s="323"/>
      <c r="W4" s="323"/>
      <c r="X4" s="323"/>
    </row>
    <row r="5" spans="1:24" ht="13.5" thickBot="1">
      <c r="A5" s="323"/>
      <c r="B5" s="323"/>
      <c r="C5" s="323"/>
      <c r="D5" s="323"/>
      <c r="E5" s="323"/>
      <c r="F5" s="323"/>
      <c r="G5" s="323"/>
      <c r="H5" s="323"/>
      <c r="I5" s="323"/>
      <c r="J5" s="323"/>
      <c r="K5" s="323"/>
      <c r="L5" s="323"/>
      <c r="M5" s="409" t="s">
        <v>401</v>
      </c>
      <c r="N5" s="409"/>
      <c r="O5" s="409"/>
      <c r="P5" s="408"/>
      <c r="Q5" s="408"/>
      <c r="R5" s="323"/>
      <c r="S5" s="323"/>
      <c r="T5" s="323"/>
      <c r="U5" s="323"/>
      <c r="V5" s="323"/>
      <c r="W5" s="323"/>
      <c r="X5" s="323"/>
    </row>
    <row r="6" spans="1:24" ht="13.5" thickBot="1">
      <c r="A6" s="323"/>
      <c r="B6" s="323"/>
      <c r="C6" s="323"/>
      <c r="D6" s="323"/>
      <c r="E6" s="323"/>
      <c r="F6" s="323"/>
      <c r="G6" s="323"/>
      <c r="H6" s="323"/>
      <c r="I6" s="323"/>
      <c r="J6" s="323"/>
      <c r="K6" s="323"/>
      <c r="L6" s="323"/>
      <c r="M6" s="407" t="s">
        <v>402</v>
      </c>
      <c r="N6" s="407"/>
      <c r="O6" s="412" t="s">
        <v>403</v>
      </c>
      <c r="P6" s="408"/>
      <c r="Q6" s="408"/>
      <c r="R6" s="323"/>
      <c r="S6" s="323"/>
      <c r="T6" s="323"/>
      <c r="U6" s="323"/>
      <c r="V6" s="323"/>
      <c r="W6" s="323"/>
      <c r="X6" s="323"/>
    </row>
    <row r="7" spans="1:24" ht="12.75">
      <c r="A7" s="323"/>
      <c r="B7" s="323"/>
      <c r="C7" s="323"/>
      <c r="D7" s="323"/>
      <c r="E7" s="323"/>
      <c r="F7" s="323"/>
      <c r="G7" s="323"/>
      <c r="H7" s="323"/>
      <c r="I7" s="323"/>
      <c r="J7" s="323"/>
      <c r="K7" s="323"/>
      <c r="L7" s="323"/>
      <c r="M7" s="408"/>
      <c r="N7" s="408"/>
      <c r="O7" s="408"/>
      <c r="P7" s="408"/>
      <c r="Q7" s="408"/>
      <c r="R7" s="323"/>
      <c r="S7" s="323"/>
      <c r="T7" s="323"/>
      <c r="U7" s="323"/>
      <c r="V7" s="323"/>
      <c r="W7" s="323"/>
      <c r="X7" s="323"/>
    </row>
    <row r="8" spans="1:24" ht="13.5" thickBot="1">
      <c r="A8" s="323"/>
      <c r="B8" s="323"/>
      <c r="C8" s="323"/>
      <c r="D8" s="323"/>
      <c r="E8" s="323"/>
      <c r="F8" s="323"/>
      <c r="G8" s="323"/>
      <c r="H8" s="323"/>
      <c r="I8" s="323"/>
      <c r="J8" s="323"/>
      <c r="K8" s="323"/>
      <c r="L8" s="323"/>
      <c r="M8" s="408" t="s">
        <v>404</v>
      </c>
      <c r="N8" s="408"/>
      <c r="O8" s="408"/>
      <c r="P8" s="408"/>
      <c r="Q8" s="408"/>
      <c r="R8" s="323"/>
      <c r="S8" s="323"/>
      <c r="T8" s="323"/>
      <c r="U8" s="323"/>
      <c r="V8" s="323"/>
      <c r="W8" s="323"/>
      <c r="X8" s="323"/>
    </row>
    <row r="9" spans="1:24" ht="13.5" thickBot="1">
      <c r="A9" s="323"/>
      <c r="B9" s="323"/>
      <c r="C9" s="323"/>
      <c r="D9" s="323"/>
      <c r="E9" s="323"/>
      <c r="F9" s="323"/>
      <c r="G9" s="323"/>
      <c r="H9" s="323"/>
      <c r="I9" s="323"/>
      <c r="J9" s="323"/>
      <c r="K9" s="323"/>
      <c r="L9" s="323"/>
      <c r="M9" s="704" t="s">
        <v>405</v>
      </c>
      <c r="N9" s="705"/>
      <c r="O9" s="412" t="s">
        <v>406</v>
      </c>
      <c r="P9" s="408"/>
      <c r="Q9" s="408"/>
      <c r="R9" s="323"/>
      <c r="S9" s="323"/>
      <c r="T9" s="323"/>
      <c r="U9" s="323"/>
      <c r="V9" s="323"/>
      <c r="W9" s="323"/>
      <c r="X9" s="323"/>
    </row>
    <row r="10" spans="1:24" ht="12.75">
      <c r="A10" s="323"/>
      <c r="B10" s="323"/>
      <c r="C10" s="323"/>
      <c r="D10" s="323"/>
      <c r="E10" s="323"/>
      <c r="F10" s="323"/>
      <c r="G10" s="323"/>
      <c r="H10" s="323"/>
      <c r="I10" s="323"/>
      <c r="J10" s="323"/>
      <c r="K10" s="323"/>
      <c r="L10" s="323"/>
      <c r="M10" s="410" t="s">
        <v>435</v>
      </c>
      <c r="N10" s="408"/>
      <c r="O10" s="408"/>
      <c r="P10" s="408"/>
      <c r="Q10" s="408"/>
      <c r="R10" s="323"/>
      <c r="S10" s="323"/>
      <c r="T10" s="323"/>
      <c r="U10" s="323"/>
      <c r="V10" s="323"/>
      <c r="W10" s="323"/>
      <c r="X10" s="323"/>
    </row>
    <row r="11" spans="1:24" ht="12.75">
      <c r="A11" s="323"/>
      <c r="B11" s="323"/>
      <c r="C11" s="323"/>
      <c r="D11" s="323"/>
      <c r="E11" s="323"/>
      <c r="F11" s="323"/>
      <c r="G11" s="323"/>
      <c r="H11" s="323"/>
      <c r="I11" s="323"/>
      <c r="J11" s="323"/>
      <c r="K11" s="323"/>
      <c r="L11" s="323"/>
      <c r="M11" s="413" t="s">
        <v>407</v>
      </c>
      <c r="N11" s="408"/>
      <c r="O11" s="408" t="s">
        <v>408</v>
      </c>
      <c r="P11" s="408"/>
      <c r="Q11" s="408"/>
      <c r="R11" s="323"/>
      <c r="S11" s="323"/>
      <c r="T11" s="323"/>
      <c r="U11" s="323"/>
      <c r="V11" s="323"/>
      <c r="W11" s="323"/>
      <c r="X11" s="323"/>
    </row>
    <row r="12" spans="1:24" ht="12.75">
      <c r="A12" s="323"/>
      <c r="B12" s="323"/>
      <c r="C12" s="323"/>
      <c r="D12" s="323"/>
      <c r="E12" s="323"/>
      <c r="F12" s="323"/>
      <c r="G12" s="323"/>
      <c r="H12" s="323"/>
      <c r="I12" s="323"/>
      <c r="J12" s="323"/>
      <c r="K12" s="323"/>
      <c r="L12" s="323"/>
      <c r="M12" s="408" t="s">
        <v>409</v>
      </c>
      <c r="N12" s="408"/>
      <c r="O12" s="408" t="s">
        <v>410</v>
      </c>
      <c r="P12" s="408"/>
      <c r="Q12" s="408"/>
      <c r="R12" s="323"/>
      <c r="S12" s="323"/>
      <c r="T12" s="323"/>
      <c r="U12" s="323"/>
      <c r="V12" s="323"/>
      <c r="W12" s="323"/>
      <c r="X12" s="323"/>
    </row>
    <row r="13" spans="1:24" ht="12.75">
      <c r="A13" s="323"/>
      <c r="B13" s="323"/>
      <c r="C13" s="323"/>
      <c r="D13" s="323"/>
      <c r="E13" s="323"/>
      <c r="F13" s="323"/>
      <c r="G13" s="323"/>
      <c r="H13" s="323"/>
      <c r="I13" s="323"/>
      <c r="J13" s="323"/>
      <c r="K13" s="323"/>
      <c r="L13" s="323"/>
      <c r="M13" s="408" t="s">
        <v>411</v>
      </c>
      <c r="N13" s="408"/>
      <c r="O13" s="408" t="s">
        <v>412</v>
      </c>
      <c r="P13" s="410"/>
      <c r="Q13" s="408"/>
      <c r="R13" s="323"/>
      <c r="S13" s="323"/>
      <c r="T13" s="323"/>
      <c r="U13" s="323"/>
      <c r="V13" s="323"/>
      <c r="W13" s="323"/>
      <c r="X13" s="323"/>
    </row>
    <row r="14" spans="1:24" ht="12.75">
      <c r="A14" s="323"/>
      <c r="B14" s="323"/>
      <c r="C14" s="323"/>
      <c r="D14" s="323"/>
      <c r="E14" s="323"/>
      <c r="F14" s="323"/>
      <c r="G14" s="323"/>
      <c r="H14" s="323"/>
      <c r="I14" s="323"/>
      <c r="J14" s="323"/>
      <c r="K14" s="323"/>
      <c r="L14" s="323"/>
      <c r="M14" s="408" t="s">
        <v>127</v>
      </c>
      <c r="N14" s="408"/>
      <c r="O14" s="411">
        <v>1</v>
      </c>
      <c r="P14" s="408"/>
      <c r="Q14" s="408"/>
      <c r="R14" s="323"/>
      <c r="S14" s="323"/>
      <c r="T14" s="323"/>
      <c r="U14" s="323"/>
      <c r="V14" s="323"/>
      <c r="W14" s="323"/>
      <c r="X14" s="323"/>
    </row>
    <row r="15" spans="1:24" ht="12.75">
      <c r="A15" s="323"/>
      <c r="B15" s="323"/>
      <c r="C15" s="323"/>
      <c r="D15" s="323"/>
      <c r="E15" s="323"/>
      <c r="F15" s="323"/>
      <c r="G15" s="323"/>
      <c r="H15" s="323"/>
      <c r="I15" s="323"/>
      <c r="J15" s="323"/>
      <c r="K15" s="323"/>
      <c r="L15" s="323"/>
      <c r="M15" s="408" t="s">
        <v>413</v>
      </c>
      <c r="N15" s="408"/>
      <c r="O15" s="408" t="s">
        <v>414</v>
      </c>
      <c r="P15" s="408" t="s">
        <v>415</v>
      </c>
      <c r="Q15" s="408"/>
      <c r="R15" s="323"/>
      <c r="S15" s="323"/>
      <c r="T15" s="323"/>
      <c r="U15" s="323"/>
      <c r="V15" s="323"/>
      <c r="W15" s="323"/>
      <c r="X15" s="323"/>
    </row>
    <row r="16" spans="1:24" ht="12.75">
      <c r="A16" s="323"/>
      <c r="B16" s="323"/>
      <c r="C16" s="323"/>
      <c r="D16" s="323"/>
      <c r="E16" s="323"/>
      <c r="F16" s="323"/>
      <c r="G16" s="323"/>
      <c r="H16" s="323"/>
      <c r="I16" s="323"/>
      <c r="J16" s="323"/>
      <c r="K16" s="323"/>
      <c r="L16" s="323"/>
      <c r="M16" s="408" t="s">
        <v>416</v>
      </c>
      <c r="N16" s="408"/>
      <c r="O16" s="408"/>
      <c r="P16" s="408"/>
      <c r="Q16" s="408"/>
      <c r="R16" s="323"/>
      <c r="S16" s="323"/>
      <c r="T16" s="323"/>
      <c r="U16" s="323"/>
      <c r="V16" s="323"/>
      <c r="W16" s="323"/>
      <c r="X16" s="323"/>
    </row>
    <row r="17" spans="1:24" ht="12.75">
      <c r="A17" s="323"/>
      <c r="B17" s="323"/>
      <c r="C17" s="323"/>
      <c r="D17" s="323"/>
      <c r="E17" s="323"/>
      <c r="F17" s="323"/>
      <c r="G17" s="323"/>
      <c r="H17" s="323"/>
      <c r="I17" s="323"/>
      <c r="J17" s="323"/>
      <c r="K17" s="323"/>
      <c r="L17" s="323"/>
      <c r="M17" s="408" t="s">
        <v>417</v>
      </c>
      <c r="N17" s="408"/>
      <c r="O17" s="408" t="s">
        <v>418</v>
      </c>
      <c r="P17" s="408"/>
      <c r="Q17" s="408"/>
      <c r="R17" s="323"/>
      <c r="S17" s="323"/>
      <c r="T17" s="323"/>
      <c r="U17" s="323"/>
      <c r="V17" s="323"/>
      <c r="W17" s="323"/>
      <c r="X17" s="323"/>
    </row>
    <row r="18" spans="1:24" ht="13.5" thickBot="1">
      <c r="A18" s="323"/>
      <c r="B18" s="323"/>
      <c r="C18" s="323"/>
      <c r="D18" s="323"/>
      <c r="E18" s="323"/>
      <c r="F18" s="323"/>
      <c r="G18" s="323"/>
      <c r="H18" s="323"/>
      <c r="I18" s="323"/>
      <c r="J18" s="323"/>
      <c r="K18" s="323"/>
      <c r="L18" s="323"/>
      <c r="M18" s="408" t="s">
        <v>419</v>
      </c>
      <c r="N18" s="408"/>
      <c r="O18" s="408"/>
      <c r="P18" s="408"/>
      <c r="Q18" s="408"/>
      <c r="R18" s="323"/>
      <c r="S18" s="323"/>
      <c r="T18" s="323"/>
      <c r="U18" s="323"/>
      <c r="V18" s="323"/>
      <c r="W18" s="323"/>
      <c r="X18" s="323"/>
    </row>
    <row r="19" spans="1:24" ht="13.5" thickBot="1">
      <c r="A19" s="323"/>
      <c r="B19" s="323"/>
      <c r="C19" s="323"/>
      <c r="D19" s="323"/>
      <c r="E19" s="323"/>
      <c r="F19" s="323"/>
      <c r="G19" s="323"/>
      <c r="H19" s="323"/>
      <c r="I19" s="323"/>
      <c r="J19" s="323"/>
      <c r="K19" s="323"/>
      <c r="L19" s="323"/>
      <c r="M19" s="704" t="s">
        <v>420</v>
      </c>
      <c r="N19" s="705"/>
      <c r="O19" s="412" t="s">
        <v>421</v>
      </c>
      <c r="P19" s="412" t="s">
        <v>422</v>
      </c>
      <c r="Q19" s="408"/>
      <c r="R19" s="323"/>
      <c r="S19" s="323"/>
      <c r="T19" s="323"/>
      <c r="U19" s="323"/>
      <c r="V19" s="323"/>
      <c r="W19" s="323"/>
      <c r="X19" s="323"/>
    </row>
    <row r="20" spans="1:24" ht="12.75">
      <c r="A20" s="323"/>
      <c r="B20" s="323"/>
      <c r="C20" s="323"/>
      <c r="D20" s="323"/>
      <c r="E20" s="323"/>
      <c r="F20" s="323"/>
      <c r="G20" s="323"/>
      <c r="H20" s="323"/>
      <c r="I20" s="323"/>
      <c r="J20" s="323"/>
      <c r="K20" s="323"/>
      <c r="L20" s="323"/>
      <c r="M20" s="413" t="s">
        <v>407</v>
      </c>
      <c r="N20" s="408"/>
      <c r="O20" s="408"/>
      <c r="P20" s="408"/>
      <c r="Q20" s="408"/>
      <c r="R20" s="323"/>
      <c r="S20" s="323"/>
      <c r="T20" s="323"/>
      <c r="U20" s="323"/>
      <c r="V20" s="323"/>
      <c r="W20" s="323"/>
      <c r="X20" s="323"/>
    </row>
    <row r="21" spans="1:24" ht="12.75">
      <c r="A21" s="323"/>
      <c r="B21" s="323"/>
      <c r="C21" s="323"/>
      <c r="D21" s="323"/>
      <c r="E21" s="323"/>
      <c r="F21" s="323"/>
      <c r="G21" s="323"/>
      <c r="H21" s="323"/>
      <c r="I21" s="323"/>
      <c r="J21" s="323"/>
      <c r="K21" s="323"/>
      <c r="L21" s="323"/>
      <c r="M21" s="408" t="s">
        <v>423</v>
      </c>
      <c r="N21" s="408"/>
      <c r="O21" s="408" t="s">
        <v>424</v>
      </c>
      <c r="P21" s="408"/>
      <c r="Q21" s="408"/>
      <c r="R21" s="323"/>
      <c r="S21" s="323"/>
      <c r="T21" s="323"/>
      <c r="U21" s="323"/>
      <c r="V21" s="323"/>
      <c r="W21" s="323"/>
      <c r="X21" s="323"/>
    </row>
    <row r="22" spans="1:24" ht="12.75">
      <c r="A22" s="323"/>
      <c r="B22" s="323"/>
      <c r="C22" s="323"/>
      <c r="D22" s="323"/>
      <c r="E22" s="323"/>
      <c r="F22" s="323"/>
      <c r="G22" s="323"/>
      <c r="H22" s="323"/>
      <c r="I22" s="323"/>
      <c r="J22" s="323"/>
      <c r="K22" s="323"/>
      <c r="L22" s="323"/>
      <c r="M22" s="408" t="s">
        <v>417</v>
      </c>
      <c r="N22" s="408"/>
      <c r="O22" s="408" t="s">
        <v>425</v>
      </c>
      <c r="P22" s="408"/>
      <c r="Q22" s="408"/>
      <c r="R22" s="323"/>
      <c r="S22" s="323"/>
      <c r="T22" s="323"/>
      <c r="U22" s="323"/>
      <c r="V22" s="323"/>
      <c r="W22" s="323"/>
      <c r="X22" s="323"/>
    </row>
    <row r="23" spans="1:24" ht="12.75">
      <c r="A23" s="323"/>
      <c r="B23" s="323"/>
      <c r="C23" s="323"/>
      <c r="D23" s="323"/>
      <c r="E23" s="323"/>
      <c r="F23" s="323"/>
      <c r="G23" s="323"/>
      <c r="H23" s="323"/>
      <c r="I23" s="323"/>
      <c r="J23" s="323"/>
      <c r="K23" s="323"/>
      <c r="L23" s="323"/>
      <c r="M23" s="408" t="s">
        <v>426</v>
      </c>
      <c r="N23" s="408"/>
      <c r="O23" s="408"/>
      <c r="P23" s="408"/>
      <c r="Q23" s="408"/>
      <c r="R23" s="323"/>
      <c r="S23" s="323"/>
      <c r="T23" s="323"/>
      <c r="U23" s="323"/>
      <c r="V23" s="323"/>
      <c r="W23" s="323"/>
      <c r="X23" s="323"/>
    </row>
    <row r="24" spans="1:24" ht="13.5" thickBot="1">
      <c r="A24" s="323"/>
      <c r="B24" s="323"/>
      <c r="C24" s="323"/>
      <c r="D24" s="323"/>
      <c r="E24" s="323"/>
      <c r="F24" s="323"/>
      <c r="G24" s="323"/>
      <c r="H24" s="323"/>
      <c r="I24" s="323"/>
      <c r="J24" s="323"/>
      <c r="K24" s="323"/>
      <c r="L24" s="323"/>
      <c r="M24" s="408" t="s">
        <v>427</v>
      </c>
      <c r="N24" s="408"/>
      <c r="O24" s="408"/>
      <c r="P24" s="408"/>
      <c r="Q24" s="408"/>
      <c r="R24" s="323"/>
      <c r="S24" s="323"/>
      <c r="T24" s="323"/>
      <c r="U24" s="323"/>
      <c r="V24" s="323"/>
      <c r="W24" s="323"/>
      <c r="X24" s="323"/>
    </row>
    <row r="25" spans="1:24" ht="13.5" thickBot="1">
      <c r="A25" s="323"/>
      <c r="B25" s="323"/>
      <c r="C25" s="323"/>
      <c r="D25" s="323"/>
      <c r="E25" s="323"/>
      <c r="F25" s="323"/>
      <c r="G25" s="323"/>
      <c r="H25" s="323"/>
      <c r="I25" s="323"/>
      <c r="J25" s="323"/>
      <c r="K25" s="323"/>
      <c r="L25" s="323"/>
      <c r="M25" s="704" t="s">
        <v>428</v>
      </c>
      <c r="N25" s="705"/>
      <c r="O25" s="412" t="s">
        <v>421</v>
      </c>
      <c r="P25" s="412" t="s">
        <v>429</v>
      </c>
      <c r="Q25" s="408"/>
      <c r="R25" s="323"/>
      <c r="S25" s="323"/>
      <c r="T25" s="323"/>
      <c r="U25" s="323"/>
      <c r="V25" s="323"/>
      <c r="W25" s="323"/>
      <c r="X25" s="323"/>
    </row>
    <row r="26" spans="1:24" ht="12.75">
      <c r="A26" s="323"/>
      <c r="B26" s="323"/>
      <c r="C26" s="323"/>
      <c r="D26" s="323"/>
      <c r="E26" s="323"/>
      <c r="F26" s="323"/>
      <c r="G26" s="323"/>
      <c r="H26" s="323"/>
      <c r="I26" s="323"/>
      <c r="J26" s="323"/>
      <c r="K26" s="323"/>
      <c r="L26" s="323"/>
      <c r="M26" s="413" t="s">
        <v>407</v>
      </c>
      <c r="N26" s="408"/>
      <c r="O26" s="408"/>
      <c r="P26" s="408"/>
      <c r="Q26" s="408"/>
      <c r="R26" s="323"/>
      <c r="S26" s="323"/>
      <c r="T26" s="323"/>
      <c r="U26" s="323"/>
      <c r="V26" s="323"/>
      <c r="W26" s="323"/>
      <c r="X26" s="323"/>
    </row>
    <row r="27" spans="1:24" ht="12.75">
      <c r="A27" s="323"/>
      <c r="B27" s="323"/>
      <c r="C27" s="323"/>
      <c r="D27" s="323"/>
      <c r="E27" s="323"/>
      <c r="F27" s="323"/>
      <c r="G27" s="323"/>
      <c r="H27" s="323"/>
      <c r="I27" s="323"/>
      <c r="J27" s="323"/>
      <c r="K27" s="323"/>
      <c r="L27" s="323"/>
      <c r="M27" s="408" t="s">
        <v>430</v>
      </c>
      <c r="N27" s="408"/>
      <c r="O27" s="408" t="s">
        <v>431</v>
      </c>
      <c r="P27" s="408"/>
      <c r="Q27" s="408"/>
      <c r="R27" s="323"/>
      <c r="S27" s="323"/>
      <c r="T27" s="323"/>
      <c r="U27" s="323"/>
      <c r="V27" s="323"/>
      <c r="W27" s="323"/>
      <c r="X27" s="323"/>
    </row>
    <row r="28" spans="1:24" ht="13.5" thickBot="1">
      <c r="A28" s="323"/>
      <c r="B28" s="323"/>
      <c r="C28" s="323"/>
      <c r="D28" s="323"/>
      <c r="E28" s="323"/>
      <c r="F28" s="323"/>
      <c r="G28" s="323"/>
      <c r="H28" s="323"/>
      <c r="I28" s="323"/>
      <c r="J28" s="323"/>
      <c r="K28" s="323"/>
      <c r="L28" s="323"/>
      <c r="M28" s="408"/>
      <c r="N28" s="408"/>
      <c r="O28" s="408"/>
      <c r="P28" s="408"/>
      <c r="Q28" s="408"/>
      <c r="R28" s="323"/>
      <c r="S28" s="323"/>
      <c r="T28" s="323"/>
      <c r="U28" s="323"/>
      <c r="V28" s="323"/>
      <c r="W28" s="323"/>
      <c r="X28" s="323"/>
    </row>
    <row r="29" spans="1:24" ht="13.5" thickBot="1">
      <c r="A29" s="324" t="s">
        <v>176</v>
      </c>
      <c r="B29" s="323"/>
      <c r="C29" s="323"/>
      <c r="D29" s="323"/>
      <c r="E29" s="323"/>
      <c r="F29" s="323"/>
      <c r="G29" s="323"/>
      <c r="H29" s="323"/>
      <c r="I29" s="325" t="s">
        <v>298</v>
      </c>
      <c r="J29" s="431" t="s">
        <v>585</v>
      </c>
      <c r="K29" s="323"/>
      <c r="L29" s="323"/>
      <c r="M29" s="408" t="s">
        <v>432</v>
      </c>
      <c r="N29" s="408"/>
      <c r="O29" s="408"/>
      <c r="P29" s="408"/>
      <c r="Q29" s="408"/>
      <c r="R29" s="323"/>
      <c r="S29" s="323"/>
      <c r="T29" s="323"/>
      <c r="U29" s="323"/>
      <c r="V29" s="323"/>
      <c r="W29" s="323"/>
      <c r="X29" s="323"/>
    </row>
    <row r="30" spans="12:24" ht="12.75">
      <c r="L30" s="323"/>
      <c r="M30" s="408"/>
      <c r="N30" s="408"/>
      <c r="O30" s="408"/>
      <c r="P30" s="408"/>
      <c r="Q30" s="408"/>
      <c r="R30" s="323"/>
      <c r="S30" s="323"/>
      <c r="T30" s="323"/>
      <c r="U30" s="323"/>
      <c r="V30" s="323"/>
      <c r="W30" s="323"/>
      <c r="X30" s="323"/>
    </row>
    <row r="31" spans="12:24" ht="12.75">
      <c r="L31" s="323"/>
      <c r="M31" s="408" t="s">
        <v>433</v>
      </c>
      <c r="N31" s="408"/>
      <c r="O31" s="408"/>
      <c r="P31" s="408"/>
      <c r="Q31" s="408"/>
      <c r="R31" s="323"/>
      <c r="S31" s="323"/>
      <c r="T31" s="323"/>
      <c r="U31" s="323"/>
      <c r="V31" s="323"/>
      <c r="W31" s="323"/>
      <c r="X31" s="323"/>
    </row>
    <row r="32" spans="12:24" ht="12.75">
      <c r="L32" s="323"/>
      <c r="M32" s="408"/>
      <c r="N32" s="408"/>
      <c r="O32" s="410" t="s">
        <v>434</v>
      </c>
      <c r="P32" s="408"/>
      <c r="Q32" s="408"/>
      <c r="R32" s="323"/>
      <c r="S32" s="323"/>
      <c r="T32" s="323"/>
      <c r="U32" s="323"/>
      <c r="V32" s="323"/>
      <c r="W32" s="323"/>
      <c r="X32" s="323"/>
    </row>
    <row r="33" spans="12:24" ht="12.75">
      <c r="L33" s="323"/>
      <c r="M33" s="323"/>
      <c r="N33" s="323"/>
      <c r="O33" s="323"/>
      <c r="P33" s="323"/>
      <c r="Q33" s="323"/>
      <c r="R33" s="323"/>
      <c r="S33" s="323"/>
      <c r="T33" s="323"/>
      <c r="U33" s="323"/>
      <c r="V33" s="323"/>
      <c r="W33" s="323"/>
      <c r="X33" s="323"/>
    </row>
    <row r="34" spans="12:24" ht="12.75">
      <c r="L34" s="323"/>
      <c r="M34" s="323"/>
      <c r="N34" s="323"/>
      <c r="O34" s="323"/>
      <c r="P34" s="323"/>
      <c r="Q34" s="323"/>
      <c r="R34" s="323"/>
      <c r="S34" s="323"/>
      <c r="T34" s="323"/>
      <c r="U34" s="323"/>
      <c r="V34" s="323"/>
      <c r="W34" s="323"/>
      <c r="X34" s="323"/>
    </row>
    <row r="35" spans="1:24" ht="13.5" thickBot="1">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row>
    <row r="36" spans="1:24" ht="12.75">
      <c r="A36" s="695" t="s">
        <v>291</v>
      </c>
      <c r="B36" s="696"/>
      <c r="C36" s="696"/>
      <c r="D36" s="696"/>
      <c r="E36" s="696"/>
      <c r="F36" s="696"/>
      <c r="G36" s="696"/>
      <c r="H36" s="696"/>
      <c r="I36" s="696"/>
      <c r="J36" s="696"/>
      <c r="K36" s="697"/>
      <c r="L36" s="323"/>
      <c r="M36" s="323"/>
      <c r="N36" s="323"/>
      <c r="O36" s="323"/>
      <c r="P36" s="323"/>
      <c r="Q36" s="323"/>
      <c r="R36" s="323"/>
      <c r="S36" s="323"/>
      <c r="T36" s="323"/>
      <c r="U36" s="323"/>
      <c r="V36" s="323"/>
      <c r="W36" s="323"/>
      <c r="X36" s="323"/>
    </row>
    <row r="37" spans="1:24" ht="12.75">
      <c r="A37" s="698"/>
      <c r="B37" s="699"/>
      <c r="C37" s="699"/>
      <c r="D37" s="699"/>
      <c r="E37" s="699"/>
      <c r="F37" s="699"/>
      <c r="G37" s="699"/>
      <c r="H37" s="699"/>
      <c r="I37" s="699"/>
      <c r="J37" s="699"/>
      <c r="K37" s="700"/>
      <c r="L37" s="323"/>
      <c r="M37" s="323"/>
      <c r="N37" s="323"/>
      <c r="O37" s="323"/>
      <c r="P37" s="323"/>
      <c r="Q37" s="323"/>
      <c r="R37" s="323"/>
      <c r="S37" s="323"/>
      <c r="T37" s="323"/>
      <c r="U37" s="323"/>
      <c r="V37" s="323"/>
      <c r="W37" s="323"/>
      <c r="X37" s="323"/>
    </row>
    <row r="38" spans="1:24" ht="12.75">
      <c r="A38" s="698"/>
      <c r="B38" s="699"/>
      <c r="C38" s="699"/>
      <c r="D38" s="699"/>
      <c r="E38" s="699"/>
      <c r="F38" s="699"/>
      <c r="G38" s="699"/>
      <c r="H38" s="699"/>
      <c r="I38" s="699"/>
      <c r="J38" s="699"/>
      <c r="K38" s="700"/>
      <c r="L38" s="323"/>
      <c r="M38" s="323"/>
      <c r="N38" s="323"/>
      <c r="O38" s="323"/>
      <c r="P38" s="323"/>
      <c r="Q38" s="323"/>
      <c r="R38" s="323"/>
      <c r="S38" s="323"/>
      <c r="T38" s="323"/>
      <c r="U38" s="323"/>
      <c r="V38" s="323"/>
      <c r="W38" s="323"/>
      <c r="X38" s="323"/>
    </row>
    <row r="39" spans="1:24" ht="12.75">
      <c r="A39" s="698"/>
      <c r="B39" s="699"/>
      <c r="C39" s="699"/>
      <c r="D39" s="699"/>
      <c r="E39" s="699"/>
      <c r="F39" s="699"/>
      <c r="G39" s="699"/>
      <c r="H39" s="699"/>
      <c r="I39" s="699"/>
      <c r="J39" s="699"/>
      <c r="K39" s="700"/>
      <c r="L39" s="323"/>
      <c r="M39" s="323"/>
      <c r="N39" s="323"/>
      <c r="O39" s="323"/>
      <c r="P39" s="323"/>
      <c r="Q39" s="323"/>
      <c r="R39" s="323"/>
      <c r="S39" s="323"/>
      <c r="T39" s="323"/>
      <c r="U39" s="323"/>
      <c r="V39" s="323"/>
      <c r="W39" s="323"/>
      <c r="X39" s="323"/>
    </row>
    <row r="40" spans="1:24" ht="13.5" thickBot="1">
      <c r="A40" s="701"/>
      <c r="B40" s="702"/>
      <c r="C40" s="702"/>
      <c r="D40" s="702"/>
      <c r="E40" s="702"/>
      <c r="F40" s="702"/>
      <c r="G40" s="702"/>
      <c r="H40" s="702"/>
      <c r="I40" s="702"/>
      <c r="J40" s="702"/>
      <c r="K40" s="703"/>
      <c r="L40" s="323"/>
      <c r="M40" s="323"/>
      <c r="N40" s="323"/>
      <c r="O40" s="323"/>
      <c r="P40" s="323"/>
      <c r="Q40" s="323"/>
      <c r="R40" s="323"/>
      <c r="S40" s="323"/>
      <c r="T40" s="323"/>
      <c r="U40" s="323"/>
      <c r="V40" s="323"/>
      <c r="W40" s="323"/>
      <c r="X40" s="323"/>
    </row>
    <row r="41" spans="1:24" ht="12.75">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row>
    <row r="42" spans="1:24" ht="12.75">
      <c r="A42" s="323"/>
      <c r="B42" s="323"/>
      <c r="C42" s="323"/>
      <c r="D42" s="323"/>
      <c r="E42" s="323"/>
      <c r="F42" s="323"/>
      <c r="G42" s="323"/>
      <c r="H42" s="323"/>
      <c r="I42" s="323"/>
      <c r="J42" s="323"/>
      <c r="K42" s="323"/>
      <c r="L42" s="323"/>
      <c r="M42" s="323"/>
      <c r="N42" s="323"/>
      <c r="O42" s="323"/>
      <c r="P42" s="323"/>
      <c r="Q42" s="323"/>
      <c r="R42" s="323"/>
      <c r="S42" s="323"/>
      <c r="T42" s="323"/>
      <c r="U42" s="323"/>
      <c r="V42" s="323"/>
      <c r="W42" s="323"/>
      <c r="X42" s="323"/>
    </row>
    <row r="43" spans="1:24" ht="12.75">
      <c r="A43" s="323"/>
      <c r="B43" s="323"/>
      <c r="C43" s="323"/>
      <c r="D43" s="323"/>
      <c r="E43" s="323"/>
      <c r="F43" s="323"/>
      <c r="G43" s="323"/>
      <c r="H43" s="323"/>
      <c r="I43" s="323"/>
      <c r="J43" s="323"/>
      <c r="K43" s="323"/>
      <c r="L43" s="323"/>
      <c r="M43" s="323"/>
      <c r="N43" s="323"/>
      <c r="O43" s="323"/>
      <c r="P43" s="323"/>
      <c r="Q43" s="323"/>
      <c r="R43" s="323"/>
      <c r="S43" s="323"/>
      <c r="T43" s="323"/>
      <c r="U43" s="323"/>
      <c r="V43" s="323"/>
      <c r="W43" s="323"/>
      <c r="X43" s="323"/>
    </row>
    <row r="44" spans="1:24" ht="12.75">
      <c r="A44" s="323"/>
      <c r="B44" s="323"/>
      <c r="C44" s="323"/>
      <c r="D44" s="323"/>
      <c r="E44" s="323"/>
      <c r="F44" s="323"/>
      <c r="G44" s="323"/>
      <c r="H44" s="323"/>
      <c r="I44" s="323"/>
      <c r="J44" s="323"/>
      <c r="K44" s="323"/>
      <c r="L44" s="323"/>
      <c r="M44" s="323"/>
      <c r="N44" s="323"/>
      <c r="O44" s="323"/>
      <c r="P44" s="323"/>
      <c r="Q44" s="323"/>
      <c r="R44" s="323"/>
      <c r="S44" s="323"/>
      <c r="T44" s="323"/>
      <c r="U44" s="323"/>
      <c r="V44" s="323"/>
      <c r="W44" s="323"/>
      <c r="X44" s="323"/>
    </row>
    <row r="45" spans="1:24" ht="12.7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row>
    <row r="46" spans="1:24" ht="12.7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row>
    <row r="47" spans="1:24" ht="12.75">
      <c r="A47" s="323"/>
      <c r="B47" s="323"/>
      <c r="C47" s="323"/>
      <c r="D47" s="323"/>
      <c r="E47" s="323"/>
      <c r="F47" s="323"/>
      <c r="G47" s="323"/>
      <c r="H47" s="323"/>
      <c r="I47" s="323"/>
      <c r="J47" s="323"/>
      <c r="K47" s="323"/>
      <c r="L47" s="323"/>
      <c r="M47" s="323"/>
      <c r="N47" s="323"/>
      <c r="O47" s="323"/>
      <c r="P47" s="323"/>
      <c r="Q47" s="323"/>
      <c r="R47" s="323"/>
      <c r="S47" s="323"/>
      <c r="T47" s="323"/>
      <c r="U47" s="323"/>
      <c r="V47" s="323"/>
      <c r="W47" s="323"/>
      <c r="X47" s="323"/>
    </row>
    <row r="48" spans="1:24" ht="12.75">
      <c r="A48" s="323"/>
      <c r="B48" s="323"/>
      <c r="C48" s="323"/>
      <c r="D48" s="323"/>
      <c r="E48" s="323"/>
      <c r="F48" s="323"/>
      <c r="G48" s="323"/>
      <c r="H48" s="323"/>
      <c r="I48" s="323"/>
      <c r="J48" s="323"/>
      <c r="K48" s="323"/>
      <c r="L48" s="323"/>
      <c r="M48" s="323"/>
      <c r="N48" s="323"/>
      <c r="O48" s="323"/>
      <c r="P48" s="323"/>
      <c r="Q48" s="323"/>
      <c r="R48" s="323"/>
      <c r="S48" s="323"/>
      <c r="T48" s="323"/>
      <c r="U48" s="323"/>
      <c r="V48" s="323"/>
      <c r="W48" s="323"/>
      <c r="X48" s="323"/>
    </row>
    <row r="49" spans="1:24" ht="12.75">
      <c r="A49" s="323"/>
      <c r="B49" s="323"/>
      <c r="C49" s="323"/>
      <c r="D49" s="323"/>
      <c r="E49" s="323"/>
      <c r="F49" s="323"/>
      <c r="G49" s="323"/>
      <c r="H49" s="323"/>
      <c r="I49" s="323"/>
      <c r="J49" s="323"/>
      <c r="K49" s="323"/>
      <c r="L49" s="323"/>
      <c r="M49" s="323"/>
      <c r="N49" s="323"/>
      <c r="O49" s="323"/>
      <c r="P49" s="323"/>
      <c r="Q49" s="323"/>
      <c r="R49" s="323"/>
      <c r="S49" s="323"/>
      <c r="T49" s="323"/>
      <c r="U49" s="323"/>
      <c r="V49" s="323"/>
      <c r="W49" s="323"/>
      <c r="X49" s="323"/>
    </row>
    <row r="50" spans="1:24" ht="12.75">
      <c r="A50" s="323"/>
      <c r="B50" s="323"/>
      <c r="C50" s="323"/>
      <c r="D50" s="323"/>
      <c r="E50" s="323"/>
      <c r="F50" s="323"/>
      <c r="G50" s="323"/>
      <c r="H50" s="323"/>
      <c r="I50" s="323"/>
      <c r="J50" s="323"/>
      <c r="K50" s="323"/>
      <c r="L50" s="323"/>
      <c r="M50" s="323"/>
      <c r="N50" s="323"/>
      <c r="O50" s="323"/>
      <c r="P50" s="323"/>
      <c r="Q50" s="323"/>
      <c r="R50" s="323"/>
      <c r="S50" s="323"/>
      <c r="T50" s="323"/>
      <c r="U50" s="323"/>
      <c r="V50" s="323"/>
      <c r="W50" s="323"/>
      <c r="X50" s="323"/>
    </row>
    <row r="51" spans="1:24" ht="12.75">
      <c r="A51" s="323"/>
      <c r="B51" s="323"/>
      <c r="C51" s="323"/>
      <c r="D51" s="323"/>
      <c r="E51" s="323"/>
      <c r="F51" s="323"/>
      <c r="G51" s="323"/>
      <c r="H51" s="323"/>
      <c r="I51" s="323"/>
      <c r="J51" s="323"/>
      <c r="K51" s="323"/>
      <c r="L51" s="323"/>
      <c r="M51" s="323"/>
      <c r="N51" s="323"/>
      <c r="O51" s="323"/>
      <c r="P51" s="323"/>
      <c r="Q51" s="323"/>
      <c r="R51" s="323"/>
      <c r="S51" s="323"/>
      <c r="T51" s="323"/>
      <c r="U51" s="323"/>
      <c r="V51" s="323"/>
      <c r="W51" s="323"/>
      <c r="X51" s="323"/>
    </row>
    <row r="52" spans="1:24" ht="12.75">
      <c r="A52" s="323"/>
      <c r="B52" s="323"/>
      <c r="C52" s="323"/>
      <c r="D52" s="323"/>
      <c r="E52" s="323"/>
      <c r="F52" s="323"/>
      <c r="G52" s="323"/>
      <c r="H52" s="323"/>
      <c r="I52" s="323"/>
      <c r="J52" s="323"/>
      <c r="K52" s="323"/>
      <c r="L52" s="323"/>
      <c r="M52" s="323"/>
      <c r="N52" s="323"/>
      <c r="O52" s="323"/>
      <c r="P52" s="323"/>
      <c r="Q52" s="323"/>
      <c r="R52" s="323"/>
      <c r="S52" s="323"/>
      <c r="T52" s="323"/>
      <c r="U52" s="323"/>
      <c r="V52" s="323"/>
      <c r="W52" s="323"/>
      <c r="X52" s="323"/>
    </row>
    <row r="53" spans="1:24" ht="12.75">
      <c r="A53" s="323"/>
      <c r="B53" s="323"/>
      <c r="C53" s="323"/>
      <c r="D53" s="323"/>
      <c r="E53" s="323"/>
      <c r="F53" s="323"/>
      <c r="G53" s="323"/>
      <c r="H53" s="323"/>
      <c r="I53" s="323"/>
      <c r="J53" s="323"/>
      <c r="K53" s="323"/>
      <c r="L53" s="323"/>
      <c r="M53" s="323"/>
      <c r="N53" s="323"/>
      <c r="O53" s="323"/>
      <c r="P53" s="323"/>
      <c r="Q53" s="323"/>
      <c r="R53" s="323"/>
      <c r="S53" s="323"/>
      <c r="T53" s="323"/>
      <c r="U53" s="323"/>
      <c r="V53" s="323"/>
      <c r="W53" s="323"/>
      <c r="X53" s="323"/>
    </row>
    <row r="54" spans="1:24" ht="12.75">
      <c r="A54" s="323"/>
      <c r="B54" s="323"/>
      <c r="C54" s="323"/>
      <c r="D54" s="323"/>
      <c r="E54" s="323"/>
      <c r="F54" s="323"/>
      <c r="G54" s="323"/>
      <c r="H54" s="323"/>
      <c r="I54" s="323"/>
      <c r="J54" s="323"/>
      <c r="K54" s="323"/>
      <c r="L54" s="323"/>
      <c r="M54" s="323"/>
      <c r="N54" s="323"/>
      <c r="O54" s="323"/>
      <c r="P54" s="323"/>
      <c r="Q54" s="323"/>
      <c r="R54" s="323"/>
      <c r="S54" s="323"/>
      <c r="T54" s="323"/>
      <c r="U54" s="323"/>
      <c r="V54" s="323"/>
      <c r="W54" s="323"/>
      <c r="X54" s="323"/>
    </row>
    <row r="55" spans="1:24" ht="12.75">
      <c r="A55" s="323"/>
      <c r="B55" s="323"/>
      <c r="C55" s="323"/>
      <c r="D55" s="323"/>
      <c r="E55" s="323"/>
      <c r="F55" s="323"/>
      <c r="G55" s="323"/>
      <c r="H55" s="323"/>
      <c r="I55" s="323"/>
      <c r="J55" s="323"/>
      <c r="K55" s="323"/>
      <c r="L55" s="323"/>
      <c r="M55" s="323"/>
      <c r="N55" s="323"/>
      <c r="O55" s="323"/>
      <c r="P55" s="323"/>
      <c r="Q55" s="323"/>
      <c r="R55" s="323"/>
      <c r="S55" s="323"/>
      <c r="T55" s="323"/>
      <c r="U55" s="323"/>
      <c r="V55" s="323"/>
      <c r="W55" s="323"/>
      <c r="X55" s="323"/>
    </row>
    <row r="56" spans="1:24" ht="12.75">
      <c r="A56" s="323"/>
      <c r="B56" s="323"/>
      <c r="C56" s="323"/>
      <c r="D56" s="323"/>
      <c r="E56" s="323"/>
      <c r="F56" s="323"/>
      <c r="G56" s="323"/>
      <c r="H56" s="323"/>
      <c r="I56" s="323"/>
      <c r="J56" s="323"/>
      <c r="K56" s="323"/>
      <c r="L56" s="323"/>
      <c r="M56" s="323"/>
      <c r="N56" s="323"/>
      <c r="O56" s="323"/>
      <c r="P56" s="323"/>
      <c r="Q56" s="323"/>
      <c r="R56" s="323"/>
      <c r="S56" s="323"/>
      <c r="T56" s="323"/>
      <c r="U56" s="323"/>
      <c r="V56" s="323"/>
      <c r="W56" s="323"/>
      <c r="X56" s="323"/>
    </row>
    <row r="57" spans="1:24" ht="12.75">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3"/>
    </row>
    <row r="58" spans="1:24" ht="12.75">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3"/>
    </row>
    <row r="59" spans="1:24" ht="12.75">
      <c r="A59" s="323"/>
      <c r="B59" s="323"/>
      <c r="C59" s="323"/>
      <c r="D59" s="323"/>
      <c r="E59" s="323"/>
      <c r="F59" s="323"/>
      <c r="G59" s="323"/>
      <c r="H59" s="323"/>
      <c r="I59" s="323"/>
      <c r="J59" s="323"/>
      <c r="K59" s="323"/>
      <c r="L59" s="323"/>
      <c r="M59" s="323"/>
      <c r="N59" s="323"/>
      <c r="O59" s="323"/>
      <c r="P59" s="323"/>
      <c r="Q59" s="323"/>
      <c r="R59" s="323"/>
      <c r="S59" s="323"/>
      <c r="T59" s="323"/>
      <c r="U59" s="323"/>
      <c r="V59" s="323"/>
      <c r="W59" s="323"/>
      <c r="X59" s="323"/>
    </row>
    <row r="60" spans="1:24" ht="12.75">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row>
    <row r="61" spans="1:24" ht="12.75">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row>
    <row r="62" spans="1:24" ht="12.75">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row>
    <row r="63" spans="1:24" ht="12.75">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row>
    <row r="64" spans="1:24" ht="12.75">
      <c r="A64" s="323"/>
      <c r="B64" s="323"/>
      <c r="C64" s="323"/>
      <c r="D64" s="323"/>
      <c r="E64" s="323"/>
      <c r="F64" s="323"/>
      <c r="G64" s="323"/>
      <c r="H64" s="323"/>
      <c r="I64" s="323"/>
      <c r="J64" s="323"/>
      <c r="K64" s="323"/>
      <c r="L64" s="323"/>
      <c r="M64" s="323"/>
      <c r="N64" s="323"/>
      <c r="O64" s="323"/>
      <c r="P64" s="323"/>
      <c r="Q64" s="323"/>
      <c r="R64" s="323"/>
      <c r="S64" s="323"/>
      <c r="T64" s="323"/>
      <c r="U64" s="323"/>
      <c r="V64" s="323"/>
      <c r="W64" s="323"/>
      <c r="X64" s="323"/>
    </row>
    <row r="65" spans="1:24" ht="12.75">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row>
    <row r="66" spans="1:24" ht="12.75">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row>
    <row r="67" spans="1:24" ht="12.75">
      <c r="A67" s="323"/>
      <c r="B67" s="323"/>
      <c r="C67" s="323"/>
      <c r="D67" s="323"/>
      <c r="E67" s="323"/>
      <c r="F67" s="323"/>
      <c r="G67" s="323"/>
      <c r="H67" s="323"/>
      <c r="I67" s="323"/>
      <c r="J67" s="323"/>
      <c r="K67" s="323"/>
      <c r="L67" s="323"/>
      <c r="M67" s="323"/>
      <c r="N67" s="323"/>
      <c r="O67" s="323"/>
      <c r="P67" s="323"/>
      <c r="Q67" s="323"/>
      <c r="R67" s="323"/>
      <c r="S67" s="323"/>
      <c r="T67" s="323"/>
      <c r="U67" s="323"/>
      <c r="V67" s="323"/>
      <c r="W67" s="323"/>
      <c r="X67" s="323"/>
    </row>
    <row r="68" spans="1:24" ht="12.75">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row>
    <row r="69" spans="1:24" ht="12.75">
      <c r="A69" s="323"/>
      <c r="B69" s="323"/>
      <c r="C69" s="323"/>
      <c r="D69" s="323"/>
      <c r="E69" s="323"/>
      <c r="F69" s="323"/>
      <c r="G69" s="323"/>
      <c r="H69" s="323"/>
      <c r="I69" s="323"/>
      <c r="J69" s="323"/>
      <c r="K69" s="323"/>
      <c r="L69" s="323"/>
      <c r="M69" s="323"/>
      <c r="N69" s="323"/>
      <c r="O69" s="323"/>
      <c r="P69" s="323"/>
      <c r="Q69" s="323"/>
      <c r="R69" s="323"/>
      <c r="S69" s="323"/>
      <c r="T69" s="323"/>
      <c r="U69" s="323"/>
      <c r="V69" s="323"/>
      <c r="W69" s="323"/>
      <c r="X69" s="323"/>
    </row>
  </sheetData>
  <sheetProtection password="CC1A" sheet="1" objects="1" scenarios="1" selectLockedCells="1" selectUnlockedCells="1"/>
  <mergeCells count="4">
    <mergeCell ref="A36:K40"/>
    <mergeCell ref="M9:N9"/>
    <mergeCell ref="M19:N19"/>
    <mergeCell ref="M25:N25"/>
  </mergeCells>
  <printOptions/>
  <pageMargins left="0.75" right="0.75" top="1" bottom="1" header="0.5" footer="0.5"/>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Feuil2">
    <tabColor indexed="10"/>
    <pageSetUpPr fitToPage="1"/>
  </sheetPr>
  <dimension ref="A1:R37"/>
  <sheetViews>
    <sheetView showGridLines="0" showOutlineSymbols="0" zoomScale="89" zoomScaleNormal="89" zoomScalePageLayoutView="0" workbookViewId="0" topLeftCell="A1">
      <selection activeCell="I15" sqref="I15:J15"/>
    </sheetView>
  </sheetViews>
  <sheetFormatPr defaultColWidth="0" defaultRowHeight="12.75" zeroHeight="1"/>
  <cols>
    <col min="1" max="1" width="26.28125" style="30" customWidth="1"/>
    <col min="2" max="2" width="8.421875" style="4" customWidth="1"/>
    <col min="3" max="3" width="6.7109375" style="4" customWidth="1"/>
    <col min="4" max="4" width="7.421875" style="4" customWidth="1"/>
    <col min="5" max="5" width="1.57421875" style="4" customWidth="1"/>
    <col min="6" max="6" width="6.57421875" style="4" customWidth="1"/>
    <col min="7" max="7" width="13.00390625" style="4" customWidth="1"/>
    <col min="8" max="8" width="27.7109375" style="4" customWidth="1"/>
    <col min="9" max="9" width="11.140625" style="22" customWidth="1"/>
    <col min="10" max="10" width="9.57421875" style="22" customWidth="1"/>
    <col min="11" max="11" width="9.00390625" style="22" customWidth="1"/>
    <col min="12" max="12" width="9.28125" style="22" customWidth="1"/>
    <col min="13" max="13" width="31.140625" style="22" customWidth="1"/>
    <col min="14" max="14" width="16.140625" style="4" hidden="1" customWidth="1"/>
    <col min="15" max="15" width="7.57421875" style="4" hidden="1" customWidth="1"/>
    <col min="16" max="16" width="8.140625" style="4" hidden="1" customWidth="1"/>
    <col min="17" max="17" width="4.00390625" style="4" hidden="1" customWidth="1"/>
    <col min="18" max="18" width="13.57421875" style="4" hidden="1" customWidth="1"/>
    <col min="19" max="16384" width="0" style="4" hidden="1" customWidth="1"/>
  </cols>
  <sheetData>
    <row r="1" spans="1:18" ht="13.5" thickBot="1">
      <c r="A1" s="10"/>
      <c r="B1" s="5"/>
      <c r="C1" s="5"/>
      <c r="D1" s="5"/>
      <c r="E1" s="5"/>
      <c r="F1" s="5"/>
      <c r="G1" s="5"/>
      <c r="H1" s="5"/>
      <c r="I1" s="6"/>
      <c r="J1" s="6"/>
      <c r="K1" s="6"/>
      <c r="L1" s="6"/>
      <c r="M1" s="6"/>
      <c r="N1" s="7"/>
      <c r="O1" s="2"/>
      <c r="P1" s="2"/>
      <c r="Q1" s="2"/>
      <c r="R1" s="2"/>
    </row>
    <row r="2" spans="1:18" ht="26.25" customHeight="1" thickBot="1">
      <c r="A2" s="8" t="s">
        <v>47</v>
      </c>
      <c r="B2" s="9"/>
      <c r="C2" s="5"/>
      <c r="D2" s="5"/>
      <c r="E2" s="5"/>
      <c r="F2" s="5"/>
      <c r="G2" s="5"/>
      <c r="H2" s="89" t="s">
        <v>178</v>
      </c>
      <c r="I2" s="106" t="s">
        <v>129</v>
      </c>
      <c r="J2" s="106" t="s">
        <v>130</v>
      </c>
      <c r="K2" s="106" t="s">
        <v>131</v>
      </c>
      <c r="L2" s="107" t="s">
        <v>132</v>
      </c>
      <c r="M2" s="6"/>
      <c r="N2" s="7"/>
      <c r="O2" s="2"/>
      <c r="P2" s="2"/>
      <c r="Q2" s="2"/>
      <c r="R2" s="2"/>
    </row>
    <row r="3" spans="1:18" ht="12.75">
      <c r="A3" s="99" t="s">
        <v>48</v>
      </c>
      <c r="B3" s="97">
        <v>60103</v>
      </c>
      <c r="C3" s="24"/>
      <c r="D3" s="24"/>
      <c r="E3" s="11"/>
      <c r="F3" s="11"/>
      <c r="G3" s="11"/>
      <c r="H3" s="393" t="s">
        <v>49</v>
      </c>
      <c r="I3" s="394" t="str">
        <f>IF(ISERROR(VLOOKUP(B10,ANAKOD!B3:X10,3,0)),"",VLOOKUP(B10,ANAKOD!B3:X10,3,0))</f>
        <v>13</v>
      </c>
      <c r="J3" s="395" t="str">
        <f>IF(ISERROR(VLOOKUP(B10,ANAKOD!B3:X10,4,0)),"",VLOOKUP(B10,ANAKOD!B3:X10,4,0))</f>
        <v>01</v>
      </c>
      <c r="K3" s="396" t="str">
        <f>IF(ISERROR(VLOOKUP(B10,ANAKOD!B3:X10,5,0)),"",VLOOKUP(B10,ANAKOD!B3:X10,5,0))</f>
        <v>31</v>
      </c>
      <c r="L3" s="397" t="str">
        <f>IF(ISERROR(VLOOKUP(B10,ANAKOD!B3:X10,6,0)),"",VLOOKUP(B10,ANAKOD!B3:X10,6,0))</f>
        <v>62</v>
      </c>
      <c r="M3" s="6"/>
      <c r="N3" s="7" t="s">
        <v>50</v>
      </c>
      <c r="O3" s="2"/>
      <c r="P3" s="2"/>
      <c r="Q3" s="12" t="s">
        <v>51</v>
      </c>
      <c r="R3" s="13" t="s">
        <v>52</v>
      </c>
    </row>
    <row r="4" spans="1:18" ht="12.75">
      <c r="A4" s="100" t="s">
        <v>53</v>
      </c>
      <c r="B4" s="727" t="s">
        <v>561</v>
      </c>
      <c r="C4" s="727"/>
      <c r="D4" s="727"/>
      <c r="E4" s="727"/>
      <c r="F4" s="727"/>
      <c r="G4" s="727"/>
      <c r="H4" s="87" t="s">
        <v>54</v>
      </c>
      <c r="I4" s="306">
        <f>IF(ISERROR(VLOOKUP(B10,ANAKOD!B3:X10,7,0)),"",VLOOKUP(B10,ANAKOD!B3:X10,7,0))</f>
        <v>9</v>
      </c>
      <c r="J4" s="307">
        <f>IF(ISERROR(VLOOKUP(B10,ANAKOD!B3:X10,8,0)),"",VLOOKUP(B10,ANAKOD!B3:X10,8,0))</f>
        <v>9</v>
      </c>
      <c r="K4" s="307">
        <f>IF(ISERROR(VLOOKUP(B10,ANAKOD!B3:X10,9,0)),"",VLOOKUP(B10,ANAKOD!B3:X10,9,0))</f>
        <v>9</v>
      </c>
      <c r="L4" s="309">
        <f>IF(ISERROR(VLOOKUP(B10,ANAKOD!B3:X10,10,0)),"",VLOOKUP(B10,ANAKOD!B3:X10,10,0))</f>
        <v>5</v>
      </c>
      <c r="M4" s="6"/>
      <c r="N4" s="7" t="s">
        <v>55</v>
      </c>
      <c r="O4" s="2"/>
      <c r="P4" s="2"/>
      <c r="Q4" s="12" t="s">
        <v>56</v>
      </c>
      <c r="R4" s="13" t="s">
        <v>57</v>
      </c>
    </row>
    <row r="5" spans="1:18" ht="12.75">
      <c r="A5" s="100" t="s">
        <v>58</v>
      </c>
      <c r="B5" s="98">
        <v>2015</v>
      </c>
      <c r="C5" s="25"/>
      <c r="D5" s="25"/>
      <c r="E5" s="5"/>
      <c r="F5" s="5"/>
      <c r="G5" s="5"/>
      <c r="H5" s="87" t="s">
        <v>59</v>
      </c>
      <c r="I5" s="306">
        <f>IF(ISERROR(VLOOKUP(B10,ANAKOD!B3:X10,11,0)),"",VLOOKUP(B10,ANAKOD!B3:X10,11,0))</f>
        <v>1</v>
      </c>
      <c r="J5" s="310"/>
      <c r="K5" s="310"/>
      <c r="L5" s="311"/>
      <c r="M5" s="6"/>
      <c r="N5" s="7"/>
      <c r="O5" s="2"/>
      <c r="P5" s="2"/>
      <c r="Q5" s="12" t="s">
        <v>60</v>
      </c>
      <c r="R5" s="13" t="s">
        <v>61</v>
      </c>
    </row>
    <row r="6" spans="1:18" ht="13.5" thickBot="1">
      <c r="A6" s="100" t="s">
        <v>62</v>
      </c>
      <c r="B6" s="729" t="s">
        <v>391</v>
      </c>
      <c r="C6" s="729"/>
      <c r="D6" s="729"/>
      <c r="E6" s="729"/>
      <c r="F6" s="729"/>
      <c r="G6" s="729"/>
      <c r="H6" s="87" t="s">
        <v>63</v>
      </c>
      <c r="I6" s="312">
        <f>IF(ISERROR(VLOOKUP(B10,ANAKOD!B3:X10,12,0)),"",VLOOKUP(B10,ANAKOD!B3:X10,12,0))</f>
        <v>3</v>
      </c>
      <c r="J6" s="313">
        <f>IF(ISERROR(VLOOKUP(B10,ANAKOD!B3:X10,13,0)),"",VLOOKUP(B10,ANAKOD!B3:X10,13,0))</f>
        <v>3</v>
      </c>
      <c r="K6" s="313">
        <f>IF(ISERROR(VLOOKUP(B10,ANAKOD!B3:X10,14,0)),"",VLOOKUP(B10,ANAKOD!B3:X10,14,0))</f>
        <v>2</v>
      </c>
      <c r="L6" s="314">
        <f>IF(ISERROR(VLOOKUP(B10,ANAKOD!B3:X10,15,0)),"",VLOOKUP(B10,ANAKOD!B3:X10,15,0))</f>
        <v>1</v>
      </c>
      <c r="M6" s="6"/>
      <c r="N6" s="7"/>
      <c r="O6" s="2"/>
      <c r="P6" s="2"/>
      <c r="Q6" s="12" t="s">
        <v>64</v>
      </c>
      <c r="R6" s="13" t="s">
        <v>65</v>
      </c>
    </row>
    <row r="7" spans="1:18" ht="13.5" thickBot="1">
      <c r="A7" s="100" t="s">
        <v>393</v>
      </c>
      <c r="B7" s="600">
        <f>IF(B14="il",290,285)</f>
        <v>285</v>
      </c>
      <c r="C7" s="94" t="s">
        <v>455</v>
      </c>
      <c r="D7" s="94"/>
      <c r="E7" s="94"/>
      <c r="F7" s="94"/>
      <c r="G7" s="94"/>
      <c r="H7" s="87" t="s">
        <v>229</v>
      </c>
      <c r="I7" s="306" t="str">
        <f>IF(ISERROR(VLOOKUP(B10,ANAKOD!B3:X10,16,0)),"",VLOOKUP(B10,ANAKOD!B3:X10,16,0))</f>
        <v>01</v>
      </c>
      <c r="J7" s="308" t="str">
        <f>IF(ISERROR(VLOOKUP(B10,ANAKOD!B3:X10,17,0)),"",VLOOKUP(B10,ANAKOD!B3:X10,17,0))</f>
        <v>5</v>
      </c>
      <c r="K7" s="308" t="str">
        <f>IF(ISERROR(VLOOKUP(B10,ANAKOD!B3:X10,18,0)),"",VLOOKUP(B10,ANAKOD!B3:X10,18,0))</f>
        <v>1</v>
      </c>
      <c r="L7" s="315" t="str">
        <f>IF(ISERROR(VLOOKUP(B10,ANAKOD!B3:X10,19,0)),"",VLOOKUP(B10,ANAKOD!B3:X10,19,0))</f>
        <v>01</v>
      </c>
      <c r="M7" s="6"/>
      <c r="N7" s="7"/>
      <c r="O7" s="2"/>
      <c r="P7" s="2"/>
      <c r="Q7" s="12"/>
      <c r="R7" s="13"/>
    </row>
    <row r="8" spans="1:18" ht="13.5" thickBot="1">
      <c r="A8" s="100" t="s">
        <v>392</v>
      </c>
      <c r="B8" s="403"/>
      <c r="C8" s="94"/>
      <c r="D8" s="94"/>
      <c r="E8" s="94"/>
      <c r="F8" s="94"/>
      <c r="G8" s="94"/>
      <c r="H8" s="88" t="s">
        <v>230</v>
      </c>
      <c r="I8" s="398">
        <f>IF(ISERROR(VLOOKUP(B10,ANAKOD!B3:X10,20,0)),"",VLOOKUP(B10,ANAKOD!B3:X10,20,0))</f>
        <v>2</v>
      </c>
      <c r="J8" s="316">
        <f>IF(ISERROR(VLOOKUP(B10,ANAKOD!B3:X10,21,0)),"",VLOOKUP(B10,ANAKOD!B3:X10,21,0))</f>
        <v>0</v>
      </c>
      <c r="K8" s="316">
        <f>IF(ISERROR(VLOOKUP(B10,ANAKOD!B3:X10,22,0)),"",VLOOKUP(B10,ANAKOD!B3:X10,22,0))</f>
        <v>0</v>
      </c>
      <c r="L8" s="317">
        <f>IF(ISERROR(VLOOKUP(B10,ANAKOD!B3:X10,23,0)),"",VLOOKUP(B10,ANAKOD!B3:X10,23,0))</f>
        <v>0</v>
      </c>
      <c r="M8" s="6"/>
      <c r="N8" s="7"/>
      <c r="O8" s="2"/>
      <c r="P8" s="2"/>
      <c r="Q8" s="12"/>
      <c r="R8" s="13"/>
    </row>
    <row r="9" spans="1:18" ht="15" customHeight="1">
      <c r="A9" s="100" t="s">
        <v>211</v>
      </c>
      <c r="B9" s="727" t="s">
        <v>560</v>
      </c>
      <c r="C9" s="727"/>
      <c r="D9" s="727"/>
      <c r="E9" s="727"/>
      <c r="F9" s="727"/>
      <c r="G9" s="727"/>
      <c r="H9" s="369"/>
      <c r="I9" s="6"/>
      <c r="J9" s="6"/>
      <c r="K9" s="6"/>
      <c r="L9" s="6"/>
      <c r="M9" s="6"/>
      <c r="N9" s="7"/>
      <c r="O9" s="2"/>
      <c r="P9" s="2"/>
      <c r="Q9" s="12"/>
      <c r="R9" s="13"/>
    </row>
    <row r="10" spans="1:18" ht="12.75">
      <c r="A10" s="100" t="s">
        <v>217</v>
      </c>
      <c r="B10" s="730" t="s">
        <v>440</v>
      </c>
      <c r="C10" s="730"/>
      <c r="D10" s="730"/>
      <c r="E10" s="730"/>
      <c r="F10" s="730"/>
      <c r="G10" s="730"/>
      <c r="H10" s="318" t="s">
        <v>236</v>
      </c>
      <c r="I10" s="320">
        <v>0.00759</v>
      </c>
      <c r="J10" s="6"/>
      <c r="K10" s="6"/>
      <c r="L10" s="6"/>
      <c r="M10" s="6"/>
      <c r="N10" s="7"/>
      <c r="O10" s="2" t="s">
        <v>66</v>
      </c>
      <c r="P10" s="2" t="s">
        <v>67</v>
      </c>
      <c r="Q10" s="12" t="s">
        <v>68</v>
      </c>
      <c r="R10" s="13" t="s">
        <v>69</v>
      </c>
    </row>
    <row r="11" spans="1:18" ht="12.75">
      <c r="A11" s="100" t="s">
        <v>72</v>
      </c>
      <c r="B11" s="728"/>
      <c r="C11" s="728"/>
      <c r="D11" s="24"/>
      <c r="E11" s="11"/>
      <c r="F11" s="11"/>
      <c r="G11" s="92"/>
      <c r="H11" s="318" t="s">
        <v>491</v>
      </c>
      <c r="I11" s="319">
        <v>0.088817</v>
      </c>
      <c r="J11" s="6"/>
      <c r="K11" s="6"/>
      <c r="L11" s="6"/>
      <c r="M11" s="6"/>
      <c r="N11" s="7"/>
      <c r="O11" s="2"/>
      <c r="P11" s="2"/>
      <c r="Q11" s="12"/>
      <c r="R11" s="13"/>
    </row>
    <row r="12" spans="1:18" ht="12.75">
      <c r="A12" s="108" t="s">
        <v>75</v>
      </c>
      <c r="B12" s="735" t="s">
        <v>562</v>
      </c>
      <c r="C12" s="735"/>
      <c r="D12" s="735"/>
      <c r="E12" s="735"/>
      <c r="F12" s="735"/>
      <c r="G12" s="92"/>
      <c r="H12" s="318" t="s">
        <v>293</v>
      </c>
      <c r="I12" s="320">
        <v>0.09</v>
      </c>
      <c r="J12" s="6"/>
      <c r="K12" s="6"/>
      <c r="L12" s="6"/>
      <c r="M12" s="6"/>
      <c r="N12" s="7"/>
      <c r="O12" s="14" t="e">
        <f>BİLGİLER!#REF!*1.25</f>
        <v>#REF!</v>
      </c>
      <c r="P12" s="14" t="e">
        <f>BİLGİLER!#REF!*1.4</f>
        <v>#REF!</v>
      </c>
      <c r="Q12" s="12" t="s">
        <v>70</v>
      </c>
      <c r="R12" s="13" t="s">
        <v>71</v>
      </c>
    </row>
    <row r="13" spans="1:18" ht="12.75">
      <c r="A13" s="108" t="s">
        <v>81</v>
      </c>
      <c r="B13" s="731" t="s">
        <v>563</v>
      </c>
      <c r="C13" s="731"/>
      <c r="D13" s="731"/>
      <c r="E13" s="731"/>
      <c r="F13" s="731"/>
      <c r="G13" s="11"/>
      <c r="H13" s="318"/>
      <c r="I13" s="6"/>
      <c r="J13" s="6"/>
      <c r="K13" s="6"/>
      <c r="L13" s="6"/>
      <c r="M13" s="6"/>
      <c r="N13" s="7"/>
      <c r="O13" s="2"/>
      <c r="P13" s="2"/>
      <c r="Q13" s="12" t="s">
        <v>73</v>
      </c>
      <c r="R13" s="13" t="s">
        <v>74</v>
      </c>
    </row>
    <row r="14" spans="1:18" ht="13.5" thickBot="1">
      <c r="A14" s="109" t="s">
        <v>345</v>
      </c>
      <c r="B14" s="381" t="s">
        <v>564</v>
      </c>
      <c r="C14" s="15"/>
      <c r="D14" s="15"/>
      <c r="E14" s="15"/>
      <c r="F14" s="15"/>
      <c r="G14" s="15"/>
      <c r="H14" s="318"/>
      <c r="I14" s="6"/>
      <c r="J14" s="624"/>
      <c r="K14" s="6"/>
      <c r="L14" s="6"/>
      <c r="M14" s="6"/>
      <c r="N14" s="7"/>
      <c r="O14" s="2"/>
      <c r="P14" s="2"/>
      <c r="Q14" s="12" t="s">
        <v>76</v>
      </c>
      <c r="R14" s="13" t="s">
        <v>77</v>
      </c>
    </row>
    <row r="15" spans="1:18" s="380" customFormat="1" ht="21" customHeight="1">
      <c r="A15" s="373"/>
      <c r="B15" s="374"/>
      <c r="C15" s="374"/>
      <c r="D15" s="374"/>
      <c r="E15" s="374"/>
      <c r="F15" s="374"/>
      <c r="G15" s="374"/>
      <c r="H15" s="375" t="s">
        <v>586</v>
      </c>
      <c r="I15" s="706" t="s">
        <v>546</v>
      </c>
      <c r="J15" s="707"/>
      <c r="K15" s="6"/>
      <c r="L15" s="6"/>
      <c r="M15" s="6"/>
      <c r="N15" s="376"/>
      <c r="O15" s="377"/>
      <c r="P15" s="377"/>
      <c r="Q15" s="378" t="s">
        <v>78</v>
      </c>
      <c r="R15" s="379" t="s">
        <v>79</v>
      </c>
    </row>
    <row r="16" spans="1:18" ht="26.25" customHeight="1">
      <c r="A16" s="16" t="s">
        <v>396</v>
      </c>
      <c r="B16" s="1186" t="s">
        <v>6</v>
      </c>
      <c r="C16" s="625"/>
      <c r="D16" s="9"/>
      <c r="E16" s="24"/>
      <c r="F16" s="732" t="s">
        <v>80</v>
      </c>
      <c r="G16" s="732"/>
      <c r="H16" s="1185" t="s">
        <v>308</v>
      </c>
      <c r="I16" s="1185" t="s">
        <v>15</v>
      </c>
      <c r="J16" s="6"/>
      <c r="K16" s="6"/>
      <c r="L16" s="17"/>
      <c r="M16" s="6"/>
      <c r="N16" s="7"/>
      <c r="O16" s="2"/>
      <c r="P16" s="2"/>
      <c r="Q16" s="2"/>
      <c r="R16" s="2"/>
    </row>
    <row r="17" spans="1:18" ht="12.75">
      <c r="A17" s="77" t="s">
        <v>183</v>
      </c>
      <c r="B17" s="718" t="s">
        <v>565</v>
      </c>
      <c r="C17" s="719"/>
      <c r="D17" s="726"/>
      <c r="E17" s="24"/>
      <c r="F17" s="718" t="s">
        <v>128</v>
      </c>
      <c r="G17" s="726"/>
      <c r="H17" s="400" t="s">
        <v>349</v>
      </c>
      <c r="I17" s="384">
        <v>1</v>
      </c>
      <c r="J17" s="6"/>
      <c r="K17" s="6"/>
      <c r="L17" s="18"/>
      <c r="M17" s="18"/>
      <c r="N17" s="18"/>
      <c r="O17" s="2"/>
      <c r="P17" s="2"/>
      <c r="Q17" s="2"/>
      <c r="R17" s="2"/>
    </row>
    <row r="18" spans="1:18" ht="12.75">
      <c r="A18" s="78" t="s">
        <v>100</v>
      </c>
      <c r="B18" s="715" t="s">
        <v>566</v>
      </c>
      <c r="C18" s="716"/>
      <c r="D18" s="717"/>
      <c r="E18" s="24"/>
      <c r="F18" s="715" t="s">
        <v>537</v>
      </c>
      <c r="G18" s="717"/>
      <c r="H18" s="400" t="s">
        <v>237</v>
      </c>
      <c r="I18" s="384">
        <v>1</v>
      </c>
      <c r="J18" s="6"/>
      <c r="K18" s="6"/>
      <c r="L18" s="18"/>
      <c r="M18" s="18"/>
      <c r="N18" s="18"/>
      <c r="O18" s="2"/>
      <c r="P18" s="2"/>
      <c r="Q18" s="2"/>
      <c r="R18" s="2"/>
    </row>
    <row r="19" spans="1:18" ht="12.75">
      <c r="A19" s="91" t="s">
        <v>224</v>
      </c>
      <c r="B19" s="715" t="s">
        <v>567</v>
      </c>
      <c r="C19" s="716"/>
      <c r="D19" s="717"/>
      <c r="E19" s="24"/>
      <c r="F19" s="715" t="s">
        <v>537</v>
      </c>
      <c r="G19" s="717"/>
      <c r="H19" s="400" t="s">
        <v>238</v>
      </c>
      <c r="I19" s="384">
        <v>1</v>
      </c>
      <c r="J19" s="6"/>
      <c r="K19" s="6"/>
      <c r="L19" s="18"/>
      <c r="M19" s="18"/>
      <c r="N19" s="18"/>
      <c r="O19" s="2"/>
      <c r="P19" s="2"/>
      <c r="Q19" s="2"/>
      <c r="R19" s="2"/>
    </row>
    <row r="20" spans="1:18" ht="12.75">
      <c r="A20" s="16" t="s">
        <v>397</v>
      </c>
      <c r="B20" s="1186" t="s">
        <v>6</v>
      </c>
      <c r="C20" s="9"/>
      <c r="D20" s="9"/>
      <c r="E20" s="24"/>
      <c r="F20" s="732" t="s">
        <v>80</v>
      </c>
      <c r="G20" s="732"/>
      <c r="H20" s="400" t="s">
        <v>239</v>
      </c>
      <c r="I20" s="384">
        <v>1</v>
      </c>
      <c r="J20" s="6"/>
      <c r="K20" s="6"/>
      <c r="L20" s="18"/>
      <c r="M20" s="18"/>
      <c r="N20" s="18"/>
      <c r="O20" s="2"/>
      <c r="P20" s="2"/>
      <c r="Q20" s="2"/>
      <c r="R20" s="2"/>
    </row>
    <row r="21" spans="1:18" ht="12.75">
      <c r="A21" s="79" t="s">
        <v>218</v>
      </c>
      <c r="B21" s="710" t="s">
        <v>568</v>
      </c>
      <c r="C21" s="711"/>
      <c r="D21" s="712"/>
      <c r="E21" s="24"/>
      <c r="F21" s="713" t="s">
        <v>13</v>
      </c>
      <c r="G21" s="714"/>
      <c r="H21" s="400" t="s">
        <v>309</v>
      </c>
      <c r="I21" s="384">
        <v>1</v>
      </c>
      <c r="J21" s="6"/>
      <c r="K21" s="6"/>
      <c r="L21" s="18"/>
      <c r="M21" s="18"/>
      <c r="N21" s="18"/>
      <c r="O21" s="2"/>
      <c r="P21" s="2"/>
      <c r="Q21" s="2"/>
      <c r="R21" s="2"/>
    </row>
    <row r="22" spans="1:18" ht="12.75">
      <c r="A22" s="80" t="s">
        <v>214</v>
      </c>
      <c r="B22" s="738" t="s">
        <v>569</v>
      </c>
      <c r="C22" s="739"/>
      <c r="D22" s="740"/>
      <c r="E22" s="24"/>
      <c r="F22" s="741" t="s">
        <v>380</v>
      </c>
      <c r="G22" s="709"/>
      <c r="H22" s="400"/>
      <c r="I22" s="384"/>
      <c r="J22" s="6"/>
      <c r="K22" s="6"/>
      <c r="L22" s="18"/>
      <c r="M22" s="18"/>
      <c r="N22" s="18"/>
      <c r="O22" s="2"/>
      <c r="P22" s="2"/>
      <c r="Q22" s="2"/>
      <c r="R22" s="2"/>
    </row>
    <row r="23" spans="1:18" ht="12.75">
      <c r="A23" s="81" t="s">
        <v>484</v>
      </c>
      <c r="B23" s="710" t="s">
        <v>570</v>
      </c>
      <c r="C23" s="711"/>
      <c r="D23" s="712"/>
      <c r="E23" s="24"/>
      <c r="F23" s="713" t="s">
        <v>13</v>
      </c>
      <c r="G23" s="714"/>
      <c r="H23" s="400"/>
      <c r="I23" s="384"/>
      <c r="J23" s="6"/>
      <c r="K23" s="6"/>
      <c r="L23" s="6"/>
      <c r="M23" s="18"/>
      <c r="N23" s="18"/>
      <c r="O23" s="2"/>
      <c r="P23" s="2"/>
      <c r="Q23" s="2"/>
      <c r="R23" s="2"/>
    </row>
    <row r="24" spans="1:18" ht="12.75">
      <c r="A24" s="80" t="s">
        <v>241</v>
      </c>
      <c r="B24" s="86" t="s">
        <v>317</v>
      </c>
      <c r="C24" s="736"/>
      <c r="D24" s="742"/>
      <c r="E24" s="24"/>
      <c r="F24" s="708"/>
      <c r="G24" s="709"/>
      <c r="H24" s="400"/>
      <c r="I24" s="384"/>
      <c r="J24" s="6"/>
      <c r="K24" s="6"/>
      <c r="L24" s="6"/>
      <c r="M24" s="18"/>
      <c r="N24" s="18"/>
      <c r="O24" s="2"/>
      <c r="P24" s="2"/>
      <c r="Q24" s="2"/>
      <c r="R24" s="2"/>
    </row>
    <row r="25" spans="1:18" ht="12.75">
      <c r="A25" s="80" t="s">
        <v>242</v>
      </c>
      <c r="B25" s="86" t="s">
        <v>317</v>
      </c>
      <c r="C25" s="736"/>
      <c r="D25" s="737"/>
      <c r="E25" s="24"/>
      <c r="F25" s="733"/>
      <c r="G25" s="734"/>
      <c r="H25" s="400"/>
      <c r="I25" s="384"/>
      <c r="J25" s="6"/>
      <c r="K25" s="6"/>
      <c r="L25" s="6"/>
      <c r="M25" s="18"/>
      <c r="N25" s="18"/>
      <c r="O25" s="2"/>
      <c r="P25" s="2"/>
      <c r="Q25" s="2"/>
      <c r="R25" s="2"/>
    </row>
    <row r="26" spans="1:18" ht="13.5" thickBot="1">
      <c r="A26" s="16" t="s">
        <v>398</v>
      </c>
      <c r="B26" s="1186" t="s">
        <v>6</v>
      </c>
      <c r="C26" s="9"/>
      <c r="D26" s="9"/>
      <c r="E26" s="24"/>
      <c r="F26" s="732" t="s">
        <v>80</v>
      </c>
      <c r="G26" s="732"/>
      <c r="H26" s="6"/>
      <c r="I26" s="6"/>
      <c r="J26" s="6"/>
      <c r="K26" s="6"/>
      <c r="L26" s="6"/>
      <c r="M26" s="18"/>
      <c r="N26" s="18"/>
      <c r="O26" s="2"/>
      <c r="P26" s="2"/>
      <c r="Q26" s="2"/>
      <c r="R26" s="2"/>
    </row>
    <row r="27" spans="1:18" ht="12.75">
      <c r="A27" s="23" t="s">
        <v>101</v>
      </c>
      <c r="B27" s="718" t="s">
        <v>571</v>
      </c>
      <c r="C27" s="719"/>
      <c r="D27" s="726"/>
      <c r="E27" s="24"/>
      <c r="F27" s="718" t="s">
        <v>538</v>
      </c>
      <c r="G27" s="719"/>
      <c r="H27" s="597" t="s">
        <v>542</v>
      </c>
      <c r="I27" s="512"/>
      <c r="J27" s="512"/>
      <c r="K27" s="512"/>
      <c r="L27" s="513"/>
      <c r="M27" s="18"/>
      <c r="N27" s="18"/>
      <c r="O27" s="2"/>
      <c r="P27" s="2"/>
      <c r="Q27" s="2"/>
      <c r="R27" s="2"/>
    </row>
    <row r="28" spans="1:18" ht="12.75">
      <c r="A28" s="23" t="s">
        <v>102</v>
      </c>
      <c r="B28" s="718" t="s">
        <v>571</v>
      </c>
      <c r="C28" s="719"/>
      <c r="D28" s="726"/>
      <c r="E28" s="24"/>
      <c r="F28" s="718" t="s">
        <v>538</v>
      </c>
      <c r="G28" s="719"/>
      <c r="H28" s="598" t="s">
        <v>541</v>
      </c>
      <c r="I28" s="514"/>
      <c r="J28" s="514"/>
      <c r="K28" s="514"/>
      <c r="L28" s="515"/>
      <c r="M28" s="18"/>
      <c r="N28" s="18"/>
      <c r="O28" s="2"/>
      <c r="P28" s="2"/>
      <c r="Q28" s="2"/>
      <c r="R28" s="2"/>
    </row>
    <row r="29" spans="1:18" ht="12.75">
      <c r="A29" s="23" t="s">
        <v>103</v>
      </c>
      <c r="B29" s="720" t="s">
        <v>539</v>
      </c>
      <c r="C29" s="721"/>
      <c r="D29" s="722"/>
      <c r="E29" s="24"/>
      <c r="F29" s="720" t="s">
        <v>540</v>
      </c>
      <c r="G29" s="721"/>
      <c r="H29" s="598" t="s">
        <v>485</v>
      </c>
      <c r="I29" s="514"/>
      <c r="J29" s="514"/>
      <c r="K29" s="514"/>
      <c r="L29" s="515"/>
      <c r="M29" s="18"/>
      <c r="N29" s="18"/>
      <c r="O29" s="2"/>
      <c r="P29" s="2"/>
      <c r="Q29" s="2"/>
      <c r="R29" s="2"/>
    </row>
    <row r="30" spans="1:18" ht="13.5" thickBot="1">
      <c r="A30" s="23" t="s">
        <v>118</v>
      </c>
      <c r="B30" s="723">
        <v>3500</v>
      </c>
      <c r="C30" s="724"/>
      <c r="D30" s="725"/>
      <c r="E30" s="24"/>
      <c r="F30" s="715"/>
      <c r="G30" s="716"/>
      <c r="H30" s="599" t="s">
        <v>486</v>
      </c>
      <c r="I30" s="516"/>
      <c r="J30" s="516"/>
      <c r="K30" s="516"/>
      <c r="L30" s="517"/>
      <c r="M30" s="18"/>
      <c r="N30" s="18"/>
      <c r="O30" s="2"/>
      <c r="P30" s="2"/>
      <c r="Q30" s="2"/>
      <c r="R30" s="2"/>
    </row>
    <row r="31" spans="1:18" ht="6" customHeight="1">
      <c r="A31" s="10"/>
      <c r="B31" s="5"/>
      <c r="C31" s="5"/>
      <c r="D31" s="5"/>
      <c r="E31" s="5"/>
      <c r="F31" s="5"/>
      <c r="G31" s="5"/>
      <c r="H31" s="5"/>
      <c r="I31" s="6"/>
      <c r="J31" s="6"/>
      <c r="K31" s="6"/>
      <c r="L31" s="6"/>
      <c r="M31" s="6"/>
      <c r="N31" s="7"/>
      <c r="O31" s="2"/>
      <c r="P31" s="2"/>
      <c r="Q31" s="2"/>
      <c r="R31" s="2"/>
    </row>
    <row r="32" spans="1:18" ht="12.75">
      <c r="A32" s="19"/>
      <c r="B32" s="7"/>
      <c r="C32" s="7"/>
      <c r="D32" s="7"/>
      <c r="E32" s="7"/>
      <c r="F32" s="7"/>
      <c r="G32" s="7"/>
      <c r="H32" s="7"/>
      <c r="I32" s="20"/>
      <c r="J32" s="20"/>
      <c r="K32" s="20"/>
      <c r="L32" s="20"/>
      <c r="M32" s="20"/>
      <c r="N32" s="7"/>
      <c r="O32" s="2"/>
      <c r="P32" s="2"/>
      <c r="Q32" s="2"/>
      <c r="R32" s="2"/>
    </row>
    <row r="33" spans="1:18" ht="12.75" hidden="1">
      <c r="A33" s="21"/>
      <c r="B33" s="2"/>
      <c r="C33" s="2"/>
      <c r="D33" s="2"/>
      <c r="E33" s="2"/>
      <c r="F33" s="2"/>
      <c r="G33" s="2"/>
      <c r="H33" s="2"/>
      <c r="I33" s="3"/>
      <c r="J33" s="3"/>
      <c r="K33" s="3"/>
      <c r="L33" s="3"/>
      <c r="M33" s="3"/>
      <c r="N33" s="2"/>
      <c r="O33" s="2"/>
      <c r="P33" s="2"/>
      <c r="Q33" s="2"/>
      <c r="R33" s="2"/>
    </row>
    <row r="34" spans="1:18" ht="12.75" hidden="1">
      <c r="A34" s="21"/>
      <c r="B34" s="2"/>
      <c r="C34" s="2"/>
      <c r="D34" s="2"/>
      <c r="E34" s="2"/>
      <c r="F34" s="2"/>
      <c r="G34" s="2"/>
      <c r="H34" s="2"/>
      <c r="I34" s="3"/>
      <c r="J34" s="3"/>
      <c r="K34" s="3"/>
      <c r="L34" s="3"/>
      <c r="M34" s="3"/>
      <c r="N34" s="2"/>
      <c r="O34" s="2"/>
      <c r="P34" s="2"/>
      <c r="Q34" s="2"/>
      <c r="R34" s="2"/>
    </row>
    <row r="35" spans="1:18" ht="12.75" hidden="1">
      <c r="A35" s="21"/>
      <c r="B35" s="2"/>
      <c r="C35" s="2"/>
      <c r="D35" s="2"/>
      <c r="E35" s="2"/>
      <c r="F35" s="2"/>
      <c r="G35" s="2"/>
      <c r="H35" s="2"/>
      <c r="I35" s="3"/>
      <c r="J35" s="3"/>
      <c r="K35" s="3"/>
      <c r="L35" s="3"/>
      <c r="M35" s="3"/>
      <c r="N35" s="2"/>
      <c r="O35" s="2"/>
      <c r="P35" s="2"/>
      <c r="Q35" s="2"/>
      <c r="R35" s="2"/>
    </row>
    <row r="36" spans="1:18" ht="12.75" hidden="1">
      <c r="A36" s="21"/>
      <c r="B36" s="2"/>
      <c r="C36" s="2"/>
      <c r="D36" s="2"/>
      <c r="E36" s="2"/>
      <c r="F36" s="2"/>
      <c r="G36" s="2"/>
      <c r="H36" s="2"/>
      <c r="I36" s="3"/>
      <c r="J36" s="3"/>
      <c r="K36" s="3"/>
      <c r="L36" s="3"/>
      <c r="M36" s="3"/>
      <c r="N36" s="2"/>
      <c r="O36" s="2"/>
      <c r="P36" s="2"/>
      <c r="Q36" s="2"/>
      <c r="R36" s="2"/>
    </row>
    <row r="37" spans="1:18" ht="12.75" hidden="1">
      <c r="A37" s="21"/>
      <c r="B37" s="2"/>
      <c r="C37" s="2"/>
      <c r="D37" s="2"/>
      <c r="E37" s="2"/>
      <c r="F37" s="2"/>
      <c r="G37" s="2"/>
      <c r="H37" s="2"/>
      <c r="I37" s="3"/>
      <c r="J37" s="3"/>
      <c r="K37" s="3"/>
      <c r="L37" s="3"/>
      <c r="M37" s="3"/>
      <c r="N37" s="2"/>
      <c r="O37" s="2"/>
      <c r="P37" s="2"/>
      <c r="Q37" s="2"/>
      <c r="R37" s="2"/>
    </row>
    <row r="38" ht="12.75" hidden="1"/>
    <row r="39" ht="12.75" hidden="1"/>
    <row r="40" ht="12.75" hidden="1"/>
    <row r="41" ht="12.75" hidden="1"/>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password="CDDA" sheet="1" objects="1" scenarios="1"/>
  <mergeCells count="35">
    <mergeCell ref="F26:G26"/>
    <mergeCell ref="F25:G25"/>
    <mergeCell ref="B12:F12"/>
    <mergeCell ref="C25:D25"/>
    <mergeCell ref="F19:G19"/>
    <mergeCell ref="B22:D22"/>
    <mergeCell ref="F22:G22"/>
    <mergeCell ref="B17:D17"/>
    <mergeCell ref="F20:G20"/>
    <mergeCell ref="C24:D24"/>
    <mergeCell ref="B4:G4"/>
    <mergeCell ref="B11:C11"/>
    <mergeCell ref="F18:G18"/>
    <mergeCell ref="B18:D18"/>
    <mergeCell ref="B6:G6"/>
    <mergeCell ref="B10:G10"/>
    <mergeCell ref="B9:G9"/>
    <mergeCell ref="B13:F13"/>
    <mergeCell ref="F16:G16"/>
    <mergeCell ref="F17:G17"/>
    <mergeCell ref="F30:G30"/>
    <mergeCell ref="F27:G27"/>
    <mergeCell ref="B29:D29"/>
    <mergeCell ref="F29:G29"/>
    <mergeCell ref="B30:D30"/>
    <mergeCell ref="B28:D28"/>
    <mergeCell ref="F28:G28"/>
    <mergeCell ref="B27:D27"/>
    <mergeCell ref="I15:J15"/>
    <mergeCell ref="F24:G24"/>
    <mergeCell ref="B23:D23"/>
    <mergeCell ref="F23:G23"/>
    <mergeCell ref="B21:D21"/>
    <mergeCell ref="F21:G21"/>
    <mergeCell ref="B19:D19"/>
  </mergeCells>
  <dataValidations count="5">
    <dataValidation type="list" allowBlank="1" showInputMessage="1" showErrorMessage="1" prompt="seçiniz" sqref="B24:B25">
      <formula1>"EVET,HAYIR"</formula1>
    </dataValidation>
    <dataValidation type="list" allowBlank="1" showInputMessage="1" showErrorMessage="1" promptTitle="Uyarı !!" prompt="Lütfen seçiniz.." sqref="B10:G10">
      <formula1>listegenel</formula1>
    </dataValidation>
    <dataValidation errorStyle="warning" type="textLength" allowBlank="1" showInputMessage="1" showErrorMessage="1" errorTitle="UYARI !!" error="VERGİ NO 10 RAKAMLI DEĞİL Mİ?" sqref="B11:C11">
      <formula1>10</formula1>
      <formula2>10</formula2>
    </dataValidation>
    <dataValidation type="list" allowBlank="1" showInputMessage="1" showErrorMessage="1" sqref="B14">
      <formula1>"İL,İLÇE"</formula1>
    </dataValidation>
    <dataValidation errorStyle="warning" type="list" allowBlank="1" showInputMessage="1" showErrorMessage="1" promptTitle="Lütfen !" prompt="Listeden seçiniz." sqref="H17:H25">
      <formula1>listeekler</formula1>
    </dataValidation>
  </dataValidations>
  <printOptions horizontalCentered="1"/>
  <pageMargins left="0.18" right="0.18" top="0.62" bottom="0.984251968503937" header="0.36" footer="0.5118110236220472"/>
  <pageSetup fitToHeight="1" fitToWidth="1"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codeName="Sayfa1"/>
  <dimension ref="A1:AA33"/>
  <sheetViews>
    <sheetView showGridLines="0" zoomScale="90" zoomScaleNormal="90" zoomScalePageLayoutView="0" workbookViewId="0" topLeftCell="A1">
      <selection activeCell="F12" sqref="F12"/>
    </sheetView>
  </sheetViews>
  <sheetFormatPr defaultColWidth="9.140625" defaultRowHeight="12.75"/>
  <cols>
    <col min="1" max="1" width="27.00390625" style="466" customWidth="1"/>
    <col min="2" max="2" width="26.57421875" style="1" customWidth="1"/>
    <col min="3" max="3" width="38.00390625" style="1" customWidth="1"/>
    <col min="4" max="4" width="37.421875" style="1" customWidth="1"/>
    <col min="5" max="5" width="7.57421875" style="1" customWidth="1"/>
    <col min="6" max="6" width="9.421875" style="1" customWidth="1"/>
    <col min="7" max="16384" width="9.140625" style="1" customWidth="1"/>
  </cols>
  <sheetData>
    <row r="1" spans="1:27" ht="20.25" customHeight="1" thickBot="1">
      <c r="A1" s="465" t="s">
        <v>243</v>
      </c>
      <c r="B1" s="298"/>
      <c r="C1" s="1189"/>
      <c r="D1" s="687"/>
      <c r="AA1" s="686">
        <v>2.5</v>
      </c>
    </row>
    <row r="2" spans="1:27" ht="17.25" customHeight="1">
      <c r="A2" s="99" t="s">
        <v>387</v>
      </c>
      <c r="B2" s="402" t="s">
        <v>547</v>
      </c>
      <c r="C2" s="99" t="s">
        <v>258</v>
      </c>
      <c r="D2" s="289" t="s">
        <v>545</v>
      </c>
      <c r="AA2" s="686">
        <v>5</v>
      </c>
    </row>
    <row r="3" spans="1:4" ht="17.25" customHeight="1">
      <c r="A3" s="100" t="s">
        <v>249</v>
      </c>
      <c r="B3" s="285">
        <v>12345678901</v>
      </c>
      <c r="C3" s="100" t="s">
        <v>259</v>
      </c>
      <c r="D3" s="684" t="s">
        <v>576</v>
      </c>
    </row>
    <row r="4" spans="1:4" ht="17.25" customHeight="1">
      <c r="A4" s="385" t="s">
        <v>350</v>
      </c>
      <c r="B4" s="285">
        <v>12422</v>
      </c>
      <c r="C4" s="100" t="s">
        <v>260</v>
      </c>
      <c r="D4" s="290" t="s">
        <v>555</v>
      </c>
    </row>
    <row r="5" spans="1:4" ht="17.25" customHeight="1">
      <c r="A5" s="100" t="s">
        <v>250</v>
      </c>
      <c r="B5" s="285">
        <v>11111111</v>
      </c>
      <c r="C5" s="100" t="s">
        <v>193</v>
      </c>
      <c r="D5" s="291">
        <v>42181</v>
      </c>
    </row>
    <row r="6" spans="1:4" ht="12.75">
      <c r="A6" s="100" t="s">
        <v>251</v>
      </c>
      <c r="B6" s="285" t="s">
        <v>548</v>
      </c>
      <c r="C6" s="100" t="s">
        <v>272</v>
      </c>
      <c r="D6" s="1175" t="s">
        <v>549</v>
      </c>
    </row>
    <row r="7" spans="1:4" ht="12.75">
      <c r="A7" s="100" t="s">
        <v>80</v>
      </c>
      <c r="B7" s="285" t="s">
        <v>525</v>
      </c>
      <c r="C7" s="253">
        <f>IF(D6="Aldı","Aldı İse Tarihi :","")</f>
      </c>
      <c r="D7" s="291"/>
    </row>
    <row r="8" spans="1:4" ht="12.75">
      <c r="A8" s="100" t="s">
        <v>244</v>
      </c>
      <c r="B8" s="285" t="s">
        <v>452</v>
      </c>
      <c r="C8" s="115" t="s">
        <v>292</v>
      </c>
      <c r="D8" s="1178" t="s">
        <v>561</v>
      </c>
    </row>
    <row r="9" spans="1:4" ht="12.75">
      <c r="A9" s="100" t="s">
        <v>252</v>
      </c>
      <c r="B9" s="286">
        <v>6</v>
      </c>
      <c r="C9" s="100" t="s">
        <v>261</v>
      </c>
      <c r="D9" s="291">
        <f ca="1">TODAY()</f>
        <v>42940</v>
      </c>
    </row>
    <row r="10" spans="1:4" ht="12.75">
      <c r="A10" s="100" t="s">
        <v>253</v>
      </c>
      <c r="B10" s="286">
        <v>2</v>
      </c>
      <c r="C10" s="100" t="s">
        <v>245</v>
      </c>
      <c r="D10" s="291">
        <v>42200</v>
      </c>
    </row>
    <row r="11" spans="1:4" ht="12.75">
      <c r="A11" s="100" t="s">
        <v>254</v>
      </c>
      <c r="B11" s="286">
        <v>800</v>
      </c>
      <c r="C11" s="100" t="s">
        <v>262</v>
      </c>
      <c r="D11" s="1179" t="s">
        <v>550</v>
      </c>
    </row>
    <row r="12" spans="1:4" ht="12.75">
      <c r="A12" s="100" t="s">
        <v>381</v>
      </c>
      <c r="B12" s="287">
        <v>34.18</v>
      </c>
      <c r="C12" s="685" t="str">
        <f>IF(D11="Bekâr","","Çocuk Sayısı :")</f>
        <v>Çocuk Sayısı :</v>
      </c>
      <c r="D12" s="679"/>
    </row>
    <row r="13" spans="1:4" ht="12.75">
      <c r="A13" s="100" t="s">
        <v>307</v>
      </c>
      <c r="B13" s="288">
        <v>42181</v>
      </c>
      <c r="C13" s="685" t="str">
        <f>IF(D11="Bekâr","","Çocuk tanımı :( 1 küçük-2 büyük):")</f>
        <v>Çocuk tanımı :( 1 küçük-2 büyük):</v>
      </c>
      <c r="D13" s="282" t="s">
        <v>551</v>
      </c>
    </row>
    <row r="14" spans="1:4" ht="13.5" thickBot="1">
      <c r="A14" s="253" t="s">
        <v>295</v>
      </c>
      <c r="B14" s="1183" t="s">
        <v>0</v>
      </c>
      <c r="C14" s="100" t="str">
        <f>IF(D11="Evli Eşi çalışıyor","Eşi Çalışıyorsa Okulu/Kurumu :","")</f>
        <v>Eşi Çalışıyorsa Okulu/Kurumu :</v>
      </c>
      <c r="D14" s="292" t="s">
        <v>556</v>
      </c>
    </row>
    <row r="15" spans="1:4" ht="13.5" thickBot="1">
      <c r="A15" s="33" t="str">
        <f>IF(B14="EVET","Yasal Faiz Baş. Tarihi :","")</f>
        <v>Yasal Faiz Baş. Tarihi :</v>
      </c>
      <c r="B15" s="295">
        <v>42043</v>
      </c>
      <c r="C15" s="100" t="s">
        <v>274</v>
      </c>
      <c r="D15" s="1180" t="s">
        <v>526</v>
      </c>
    </row>
    <row r="16" spans="1:5" ht="13.5" thickBot="1">
      <c r="A16" s="33" t="str">
        <f>IF(B14="EVET","Yasal Faiz Bitiş Tarihi :","")</f>
        <v>Yasal Faiz Bitiş Tarihi :</v>
      </c>
      <c r="B16" s="295">
        <f ca="1">TODAY()</f>
        <v>42940</v>
      </c>
      <c r="C16" s="100" t="s">
        <v>263</v>
      </c>
      <c r="D16" s="1174">
        <v>5</v>
      </c>
      <c r="E16" s="297"/>
    </row>
    <row r="17" spans="1:4" ht="27" customHeight="1">
      <c r="A17" s="299" t="s">
        <v>294</v>
      </c>
      <c r="B17" s="367">
        <v>365</v>
      </c>
      <c r="C17" s="115" t="s">
        <v>273</v>
      </c>
      <c r="D17" s="300" t="s">
        <v>552</v>
      </c>
    </row>
    <row r="18" spans="1:4" ht="26.25" customHeight="1">
      <c r="A18" s="603" t="s">
        <v>382</v>
      </c>
      <c r="B18" s="1187" t="str">
        <f>CONCATENATE(BİLGİLER!B12,"-",BİLGİLER!B13,"-",BİLGİLER!B9)</f>
        <v>Tokat-Erbaa-Mehmet Akif Ersoy Ortaokulu</v>
      </c>
      <c r="C18" s="115" t="s">
        <v>379</v>
      </c>
      <c r="D18" s="300" t="s">
        <v>525</v>
      </c>
    </row>
    <row r="19" spans="1:4" ht="15" customHeight="1">
      <c r="A19" s="100" t="s">
        <v>383</v>
      </c>
      <c r="B19" s="1188" t="str">
        <f>BİLGİLER!B12</f>
        <v>Tokat</v>
      </c>
      <c r="C19" s="100" t="s">
        <v>247</v>
      </c>
      <c r="D19" s="282" t="s">
        <v>527</v>
      </c>
    </row>
    <row r="20" spans="1:5" ht="12.75">
      <c r="A20" s="100" t="s">
        <v>255</v>
      </c>
      <c r="B20" s="82">
        <v>42173</v>
      </c>
      <c r="C20" s="100" t="s">
        <v>264</v>
      </c>
      <c r="D20" s="282" t="s">
        <v>246</v>
      </c>
      <c r="E20" s="297"/>
    </row>
    <row r="21" spans="1:5" ht="12.75">
      <c r="A21" s="100" t="s">
        <v>256</v>
      </c>
      <c r="B21" s="31">
        <v>676</v>
      </c>
      <c r="C21" s="100" t="s">
        <v>265</v>
      </c>
      <c r="D21" s="282" t="s">
        <v>248</v>
      </c>
      <c r="E21" s="297"/>
    </row>
    <row r="22" spans="1:4" ht="12.75">
      <c r="A22" s="100" t="s">
        <v>257</v>
      </c>
      <c r="B22" s="32">
        <v>70</v>
      </c>
      <c r="C22" s="100" t="s">
        <v>266</v>
      </c>
      <c r="D22" s="282" t="s">
        <v>527</v>
      </c>
    </row>
    <row r="23" spans="1:4" ht="12.75">
      <c r="A23" s="100" t="s">
        <v>303</v>
      </c>
      <c r="B23" s="1181" t="s">
        <v>302</v>
      </c>
      <c r="C23" s="100" t="s">
        <v>297</v>
      </c>
      <c r="D23" s="293" t="s">
        <v>543</v>
      </c>
    </row>
    <row r="24" spans="1:5" ht="12.75">
      <c r="A24" s="100" t="s">
        <v>384</v>
      </c>
      <c r="B24" s="113"/>
      <c r="C24" s="100" t="s">
        <v>362</v>
      </c>
      <c r="D24" s="1176" t="s">
        <v>0</v>
      </c>
      <c r="E24" s="604" t="str">
        <f>IF(D24="EVET","15 GÜN SONRA GÖREVE BAŞLAR","24 SAAT SONRA GÖREVE BAŞLAR")</f>
        <v>15 GÜN SONRA GÖREVE BAŞLAR</v>
      </c>
    </row>
    <row r="25" spans="1:4" ht="12.75">
      <c r="A25" s="463" t="s">
        <v>456</v>
      </c>
      <c r="B25" s="464">
        <v>0</v>
      </c>
      <c r="C25" s="100" t="s">
        <v>314</v>
      </c>
      <c r="D25" s="1184" t="s">
        <v>315</v>
      </c>
    </row>
    <row r="26" spans="1:4" ht="13.5" thickBot="1">
      <c r="A26" s="100" t="s">
        <v>385</v>
      </c>
      <c r="B26" s="677">
        <v>8</v>
      </c>
      <c r="C26" s="100" t="s">
        <v>316</v>
      </c>
      <c r="D26" s="368" t="s">
        <v>553</v>
      </c>
    </row>
    <row r="27" spans="1:5" ht="13.5" thickBot="1">
      <c r="A27" s="101" t="s">
        <v>533</v>
      </c>
      <c r="B27" s="1182" t="s">
        <v>544</v>
      </c>
      <c r="C27" s="101" t="s">
        <v>388</v>
      </c>
      <c r="D27" s="1176" t="s">
        <v>317</v>
      </c>
      <c r="E27" s="605" t="s">
        <v>394</v>
      </c>
    </row>
    <row r="28" spans="1:4" ht="35.25" customHeight="1" thickBot="1">
      <c r="A28" s="281" t="s">
        <v>270</v>
      </c>
      <c r="B28" s="743" t="s">
        <v>587</v>
      </c>
      <c r="C28" s="744"/>
      <c r="D28" s="745"/>
    </row>
    <row r="29" ht="12.75"/>
    <row r="30" spans="2:4" ht="29.25" customHeight="1">
      <c r="B30" s="746" t="s">
        <v>386</v>
      </c>
      <c r="C30" s="746"/>
      <c r="D30" s="746"/>
    </row>
    <row r="31" ht="12.75">
      <c r="B31" s="297"/>
    </row>
    <row r="32" spans="2:3" ht="12.75">
      <c r="B32" s="1177" t="s">
        <v>534</v>
      </c>
      <c r="C32" s="1177"/>
    </row>
    <row r="33" spans="2:3" ht="12.75">
      <c r="B33" s="680" t="s">
        <v>535</v>
      </c>
      <c r="C33" s="680"/>
    </row>
  </sheetData>
  <sheetProtection password="CDDA" sheet="1" objects="1" scenarios="1"/>
  <mergeCells count="2">
    <mergeCell ref="B28:D28"/>
    <mergeCell ref="B30:D30"/>
  </mergeCells>
  <conditionalFormatting sqref="D3">
    <cfRule type="cellIs" priority="1" dxfId="0" operator="equal" stopIfTrue="1">
      <formula>""</formula>
    </cfRule>
  </conditionalFormatting>
  <dataValidations count="13">
    <dataValidation allowBlank="1" showInputMessage="1" showErrorMessage="1" promptTitle="DİKKAT !!" prompt="PERSONEL NAKİL BİLDİRİMİNDE YER ALAN ESKİ MEMURİYETİNDEN AYRILIŞ TARİHİNİYAZINIZ." sqref="B13"/>
    <dataValidation type="list" allowBlank="1" showInputMessage="1" showErrorMessage="1" promptTitle="UYARI !!" prompt="LÜTFEN SEÇİNİZ." errorTitle="Uyarı !!" error="Lütfen seçiniz." sqref="D11">
      <formula1>"Evli Eşi Çalışıyor,Evli Eşi Çalışmıyor,Bekâr,"</formula1>
    </dataValidation>
    <dataValidation errorStyle="warning" type="list" allowBlank="1" showInputMessage="1" showErrorMessage="1" errorTitle="DİKKAT !" error="SEÇMEK YAZMAKTAN KOLAY DEĞİL Mİ?&#10;O HALDE SEÇİNİZ LÜTFEN..." sqref="D6">
      <formula1>"Aldı,Almadı"</formula1>
    </dataValidation>
    <dataValidation type="textLength" allowBlank="1" showInputMessage="1" showErrorMessage="1" errorTitle="uyarı !!" error="Emekli Sandığı sicil no 8 rakamlı değil mi?" sqref="B5">
      <formula1>8</formula1>
      <formula2>8</formula2>
    </dataValidation>
    <dataValidation type="textLength" allowBlank="1" showInputMessage="1" showErrorMessage="1" errorTitle="uyarı !!" error="T.C. KİMLİK NO 11 RAKAMLI DEĞİL Mİ?" sqref="B3">
      <formula1>11</formula1>
      <formula2>11</formula2>
    </dataValidation>
    <dataValidation type="textLength" allowBlank="1" showInputMessage="1" showErrorMessage="1" errorTitle="UYARI 11" error="IBAN 26 KARAKTERDİR. NOKSAN/FAZLA DEĞER GİRDİNİZ.." sqref="D3">
      <formula1>26</formula1>
      <formula2>26</formula2>
    </dataValidation>
    <dataValidation type="list" allowBlank="1" showInputMessage="1" showErrorMessage="1" promptTitle="DİKKAT !!" prompt="lütfen seçiniz.." sqref="B14 D24 D27">
      <formula1>"HAYIR,EVET"</formula1>
    </dataValidation>
    <dataValidation allowBlank="1" showInputMessage="1" showErrorMessage="1" promptTitle="uyarı !!" prompt="Lütfen gündelikler sayfasına bakınız." sqref="B12"/>
    <dataValidation type="list" allowBlank="1" showInputMessage="1" showErrorMessage="1" promptTitle="Lütfen :" prompt="Seçiniz.." sqref="B23">
      <formula1>liste_dil</formula1>
    </dataValidation>
    <dataValidation type="list" allowBlank="1" showInputMessage="1" showErrorMessage="1" sqref="D25">
      <formula1>"Etmiştir,Etmemiştir"</formula1>
    </dataValidation>
    <dataValidation type="list" allowBlank="1" showInputMessage="1" showErrorMessage="1" sqref="B27">
      <formula1>"Almıştır,Almamıştır"</formula1>
    </dataValidation>
    <dataValidation type="list" allowBlank="1" showInputMessage="1" showErrorMessage="1" promptTitle="UYARI !!!" prompt="Lütfen seçiniz.&#10;(Bakınız YASAL DAYANAK sayfası)" errorTitle="UYARI !!" error="LÜTFEN SEÇİNİZ." sqref="D16">
      <formula1>$AA$1:$AA$2</formula1>
    </dataValidation>
    <dataValidation type="list" allowBlank="1" showInputMessage="1" showErrorMessage="1" sqref="D8">
      <formula1>"Malmüdürlüğü,Def.Muhasebe Müdürlüğü"</formula1>
    </dataValidation>
  </dataValidations>
  <printOptions/>
  <pageMargins left="0.7480314960629921" right="0.7480314960629921" top="0.984251968503937" bottom="0.984251968503937" header="0.5118110236220472" footer="0.5118110236220472"/>
  <pageSetup horizontalDpi="300" verticalDpi="300" orientation="landscape" paperSize="9" r:id="rId4"/>
  <headerFooter alignWithMargins="0">
    <oddHeader>&amp;C&amp;A</oddHeader>
    <oddFooter>&amp;CSayfa &amp;P</oddFooter>
  </headerFooter>
  <ignoredErrors>
    <ignoredError sqref="D9" unlockedFormula="1"/>
  </ignoredErrors>
  <drawing r:id="rId3"/>
  <legacyDrawing r:id="rId2"/>
</worksheet>
</file>

<file path=xl/worksheets/sheet9.xml><?xml version="1.0" encoding="utf-8"?>
<worksheet xmlns="http://schemas.openxmlformats.org/spreadsheetml/2006/main" xmlns:r="http://schemas.openxmlformats.org/officeDocument/2006/relationships">
  <sheetPr codeName="Sayfa12">
    <tabColor indexed="52"/>
  </sheetPr>
  <dimension ref="A1:DW22"/>
  <sheetViews>
    <sheetView showGridLines="0" zoomScale="85" zoomScaleNormal="85" zoomScalePageLayoutView="0" workbookViewId="0" topLeftCell="A1">
      <pane ySplit="1" topLeftCell="A2" activePane="bottomLeft" state="frozen"/>
      <selection pane="topLeft" activeCell="A1" sqref="A1"/>
      <selection pane="bottomLeft" activeCell="E2" sqref="E2"/>
    </sheetView>
  </sheetViews>
  <sheetFormatPr defaultColWidth="13.7109375" defaultRowHeight="12.75"/>
  <cols>
    <col min="1" max="1" width="4.28125" style="254" customWidth="1"/>
    <col min="2" max="2" width="21.140625" style="254" customWidth="1"/>
    <col min="3" max="3" width="23.00390625" style="255" customWidth="1"/>
    <col min="4" max="4" width="8.7109375" style="256" customWidth="1"/>
    <col min="5" max="5" width="11.57421875" style="256" customWidth="1"/>
    <col min="6" max="6" width="8.421875" style="256" customWidth="1"/>
    <col min="7" max="7" width="14.00390625" style="256" customWidth="1"/>
    <col min="8" max="8" width="7.28125" style="256" customWidth="1"/>
    <col min="9" max="9" width="6.8515625" style="256" customWidth="1"/>
    <col min="10" max="10" width="6.7109375" style="256" customWidth="1"/>
    <col min="11" max="11" width="8.28125" style="254" customWidth="1"/>
    <col min="12" max="12" width="8.140625" style="254" customWidth="1"/>
    <col min="13" max="13" width="10.421875" style="254" customWidth="1"/>
    <col min="14" max="14" width="11.8515625" style="254" customWidth="1"/>
    <col min="15" max="15" width="12.7109375" style="254" customWidth="1"/>
    <col min="16" max="16" width="11.57421875" style="254" customWidth="1"/>
    <col min="17" max="16384" width="13.7109375" style="254" customWidth="1"/>
  </cols>
  <sheetData>
    <row r="1" spans="1:16" ht="146.25" customHeight="1">
      <c r="A1" s="432" t="s">
        <v>283</v>
      </c>
      <c r="B1" s="433" t="s">
        <v>313</v>
      </c>
      <c r="C1" s="434" t="s">
        <v>284</v>
      </c>
      <c r="D1" s="432" t="s">
        <v>14</v>
      </c>
      <c r="E1" s="433" t="s">
        <v>281</v>
      </c>
      <c r="F1" s="432" t="s">
        <v>453</v>
      </c>
      <c r="G1" s="435" t="s">
        <v>296</v>
      </c>
      <c r="H1" s="432" t="s">
        <v>279</v>
      </c>
      <c r="I1" s="432" t="s">
        <v>275</v>
      </c>
      <c r="J1" s="432" t="s">
        <v>280</v>
      </c>
      <c r="K1" s="432" t="s">
        <v>112</v>
      </c>
      <c r="L1" s="436" t="s">
        <v>4</v>
      </c>
      <c r="M1" s="433" t="s">
        <v>299</v>
      </c>
      <c r="N1" s="433" t="s">
        <v>276</v>
      </c>
      <c r="O1" s="433" t="s">
        <v>278</v>
      </c>
      <c r="P1" s="436" t="s">
        <v>378</v>
      </c>
    </row>
    <row r="2" spans="1:16" ht="18" customHeight="1">
      <c r="A2" s="257">
        <v>1</v>
      </c>
      <c r="B2" s="321" t="s">
        <v>572</v>
      </c>
      <c r="C2" s="321" t="s">
        <v>548</v>
      </c>
      <c r="D2" s="258" t="s">
        <v>301</v>
      </c>
      <c r="E2" s="283" t="s">
        <v>577</v>
      </c>
      <c r="F2" s="259">
        <v>1</v>
      </c>
      <c r="G2" s="284" t="s">
        <v>523</v>
      </c>
      <c r="H2" s="301">
        <v>5</v>
      </c>
      <c r="I2" s="302">
        <v>676</v>
      </c>
      <c r="J2" s="302">
        <v>20</v>
      </c>
      <c r="K2" s="303">
        <v>34.18</v>
      </c>
      <c r="L2" s="303">
        <v>34.18</v>
      </c>
      <c r="M2" s="303">
        <v>70</v>
      </c>
      <c r="N2" s="303">
        <v>683.6</v>
      </c>
      <c r="O2" s="303">
        <v>1155.284</v>
      </c>
      <c r="P2" s="303">
        <v>1943.064</v>
      </c>
    </row>
    <row r="3" spans="1:127" ht="18" customHeight="1">
      <c r="A3" s="257"/>
      <c r="B3" s="321"/>
      <c r="C3" s="321"/>
      <c r="D3" s="258"/>
      <c r="F3" s="259"/>
      <c r="G3" s="284"/>
      <c r="H3" s="301"/>
      <c r="I3" s="302"/>
      <c r="J3" s="302"/>
      <c r="K3" s="303"/>
      <c r="L3" s="303"/>
      <c r="M3" s="303"/>
      <c r="N3" s="303"/>
      <c r="O3" s="303"/>
      <c r="P3" s="303"/>
      <c r="DW3" s="254">
        <v>10</v>
      </c>
    </row>
    <row r="4" spans="1:16" ht="18" customHeight="1">
      <c r="A4" s="257"/>
      <c r="B4" s="305"/>
      <c r="C4" s="321"/>
      <c r="D4" s="258"/>
      <c r="F4" s="259"/>
      <c r="G4" s="284"/>
      <c r="H4" s="301"/>
      <c r="I4" s="302"/>
      <c r="J4" s="302"/>
      <c r="K4" s="303"/>
      <c r="L4" s="303"/>
      <c r="M4" s="303"/>
      <c r="N4" s="303"/>
      <c r="O4" s="303"/>
      <c r="P4" s="303"/>
    </row>
    <row r="5" spans="1:16" ht="18" customHeight="1">
      <c r="A5" s="257"/>
      <c r="B5" s="305"/>
      <c r="C5" s="321"/>
      <c r="D5" s="258"/>
      <c r="F5" s="259"/>
      <c r="G5" s="284"/>
      <c r="H5" s="301"/>
      <c r="I5" s="302"/>
      <c r="J5" s="302"/>
      <c r="K5" s="303"/>
      <c r="L5" s="303"/>
      <c r="M5" s="303"/>
      <c r="N5" s="303"/>
      <c r="O5" s="303"/>
      <c r="P5" s="303"/>
    </row>
    <row r="6" spans="1:16" ht="18" customHeight="1">
      <c r="A6" s="257"/>
      <c r="B6" s="305"/>
      <c r="C6" s="321"/>
      <c r="D6" s="258"/>
      <c r="F6" s="259"/>
      <c r="G6" s="284"/>
      <c r="H6" s="301"/>
      <c r="I6" s="302"/>
      <c r="J6" s="302"/>
      <c r="K6" s="303"/>
      <c r="L6" s="303"/>
      <c r="M6" s="303"/>
      <c r="N6" s="303"/>
      <c r="O6" s="303"/>
      <c r="P6" s="303"/>
    </row>
    <row r="7" spans="1:16" ht="18" customHeight="1">
      <c r="A7" s="257"/>
      <c r="B7" s="305"/>
      <c r="C7" s="321"/>
      <c r="D7" s="258"/>
      <c r="F7" s="259"/>
      <c r="G7" s="284"/>
      <c r="H7" s="301"/>
      <c r="I7" s="302"/>
      <c r="J7" s="302"/>
      <c r="K7" s="303"/>
      <c r="L7" s="303"/>
      <c r="M7" s="303"/>
      <c r="N7" s="303"/>
      <c r="O7" s="303"/>
      <c r="P7" s="303"/>
    </row>
    <row r="8" spans="1:16" ht="18" customHeight="1">
      <c r="A8" s="257"/>
      <c r="B8" s="305"/>
      <c r="C8" s="321"/>
      <c r="D8" s="258"/>
      <c r="F8" s="259"/>
      <c r="G8" s="284"/>
      <c r="H8" s="301"/>
      <c r="I8" s="302"/>
      <c r="J8" s="302"/>
      <c r="K8" s="303"/>
      <c r="L8" s="303"/>
      <c r="M8" s="303"/>
      <c r="N8" s="303"/>
      <c r="O8" s="303"/>
      <c r="P8" s="303"/>
    </row>
    <row r="9" spans="1:16" ht="18" customHeight="1">
      <c r="A9" s="257"/>
      <c r="B9" s="305"/>
      <c r="C9" s="321"/>
      <c r="D9" s="258"/>
      <c r="F9" s="259"/>
      <c r="G9" s="284"/>
      <c r="H9" s="301"/>
      <c r="I9" s="302"/>
      <c r="J9" s="302"/>
      <c r="K9" s="303"/>
      <c r="L9" s="303"/>
      <c r="M9" s="303"/>
      <c r="N9" s="303"/>
      <c r="O9" s="303"/>
      <c r="P9" s="303"/>
    </row>
    <row r="10" spans="1:16" ht="18" customHeight="1">
      <c r="A10" s="257"/>
      <c r="B10" s="305"/>
      <c r="C10" s="321"/>
      <c r="D10" s="258"/>
      <c r="F10" s="259"/>
      <c r="G10" s="284"/>
      <c r="H10" s="301"/>
      <c r="I10" s="302"/>
      <c r="J10" s="302"/>
      <c r="K10" s="303"/>
      <c r="L10" s="303"/>
      <c r="M10" s="303"/>
      <c r="N10" s="303"/>
      <c r="O10" s="303"/>
      <c r="P10" s="303"/>
    </row>
    <row r="11" spans="1:16" ht="18" customHeight="1">
      <c r="A11" s="257"/>
      <c r="B11" s="305"/>
      <c r="C11" s="321"/>
      <c r="D11" s="258"/>
      <c r="F11" s="259"/>
      <c r="G11" s="284"/>
      <c r="H11" s="301"/>
      <c r="I11" s="302"/>
      <c r="J11" s="302"/>
      <c r="K11" s="303"/>
      <c r="L11" s="303"/>
      <c r="M11" s="303"/>
      <c r="N11" s="303"/>
      <c r="O11" s="303"/>
      <c r="P11" s="303"/>
    </row>
    <row r="12" ht="20.25" customHeight="1">
      <c r="P12" s="401">
        <v>1943.064</v>
      </c>
    </row>
    <row r="13" spans="11:13" ht="12.75">
      <c r="K13" s="256"/>
      <c r="L13" s="256"/>
      <c r="M13" s="256"/>
    </row>
    <row r="14" spans="11:13" ht="12.75">
      <c r="K14" s="256"/>
      <c r="L14" s="256"/>
      <c r="M14" s="256"/>
    </row>
    <row r="15" spans="2:13" ht="12.75">
      <c r="B15" s="256"/>
      <c r="K15" s="256"/>
      <c r="L15" s="256"/>
      <c r="M15" s="256"/>
    </row>
    <row r="16" spans="4:13" ht="12.75">
      <c r="D16" s="255"/>
      <c r="K16" s="256"/>
      <c r="L16" s="256"/>
      <c r="M16" s="256"/>
    </row>
    <row r="17" spans="4:13" ht="12.75">
      <c r="D17" s="255"/>
      <c r="K17" s="256"/>
      <c r="L17" s="256"/>
      <c r="M17" s="256"/>
    </row>
    <row r="18" spans="4:12" ht="12.75">
      <c r="D18" s="255"/>
      <c r="E18" s="255"/>
      <c r="F18" s="255"/>
      <c r="G18" s="255"/>
      <c r="H18" s="255"/>
      <c r="I18" s="255"/>
      <c r="J18" s="255"/>
      <c r="K18" s="255"/>
      <c r="L18" s="255"/>
    </row>
    <row r="19" spans="4:12" ht="12.75">
      <c r="D19" s="255"/>
      <c r="E19" s="255"/>
      <c r="F19" s="255"/>
      <c r="G19" s="255"/>
      <c r="H19" s="255"/>
      <c r="I19" s="255"/>
      <c r="J19" s="255"/>
      <c r="K19" s="255"/>
      <c r="L19" s="255"/>
    </row>
    <row r="20" spans="3:12" ht="12.75">
      <c r="C20" s="254"/>
      <c r="D20" s="255"/>
      <c r="E20" s="255"/>
      <c r="F20" s="255"/>
      <c r="G20" s="254"/>
      <c r="H20" s="255"/>
      <c r="I20" s="255"/>
      <c r="J20" s="255"/>
      <c r="K20" s="255"/>
      <c r="L20" s="255"/>
    </row>
    <row r="21" spans="4:12" ht="12.75">
      <c r="D21" s="255"/>
      <c r="E21" s="255"/>
      <c r="F21" s="255"/>
      <c r="G21" s="254"/>
      <c r="H21" s="255"/>
      <c r="I21" s="255"/>
      <c r="J21" s="255"/>
      <c r="K21" s="255"/>
      <c r="L21" s="255"/>
    </row>
    <row r="22" spans="4:12" ht="12.75">
      <c r="D22" s="255"/>
      <c r="E22" s="255"/>
      <c r="F22" s="255"/>
      <c r="G22" s="255"/>
      <c r="H22" s="255"/>
      <c r="I22" s="255"/>
      <c r="J22" s="255"/>
      <c r="K22" s="255"/>
      <c r="L22" s="255"/>
    </row>
  </sheetData>
  <sheetProtection/>
  <dataValidations count="6">
    <dataValidation type="list" allowBlank="1" showInputMessage="1" showErrorMessage="1" promptTitle="UYARI !!" prompt="Lütfen seçiniz." errorTitle="Lütfen !!" error="Seçiniz dememişmiydik?" sqref="D2:D11">
      <formula1>"Kendisi,Eş,Çocuk,Ana,Baba"</formula1>
    </dataValidation>
    <dataValidation type="list" allowBlank="1" showInputMessage="1" showErrorMessage="1" sqref="H2">
      <formula1>"2,5,5,0"</formula1>
    </dataValidation>
    <dataValidation type="list" allowBlank="1" showInputMessage="1" showErrorMessage="1" promptTitle="Uyarı !!" prompt="Lütfen seçiniz.." errorTitle="UYARI !!" error="Seçiniz demiştik !!" sqref="E2">
      <formula1>"Normal,Yevmiyeli,Faizli"</formula1>
    </dataValidation>
    <dataValidation type="list" allowBlank="1" showInputMessage="1" showErrorMessage="1" promptTitle="UYARI !!" prompt="0-6 Yaş hariç Her kişi için lütfen seçiniz.&#10;0-6 yaş için boş bırakınız" errorTitle="DUR !!" error="Lütfen seçiniz demedik mi?" sqref="G2:G11">
      <formula1>"Mutat Vasıta 2"</formula1>
    </dataValidation>
    <dataValidation allowBlank="1" showInputMessage="1" showErrorMessage="1" promptTitle="uyarı !!" prompt="Lütfen gündelikler sayfasına bakınız." sqref="K2:K11"/>
    <dataValidation allowBlank="1" showInputMessage="1" showErrorMessage="1" promptTitle="UYARI !" prompt="Her kişi  için 1 yazınız." sqref="F2:F11"/>
  </dataValidations>
  <printOptions horizontalCentered="1"/>
  <pageMargins left="0.35433070866141736" right="0.15748031496062992" top="0.7874015748031497" bottom="0.7874015748031497" header="0.5118110236220472" footer="0.5118110236220472"/>
  <pageSetup blackAndWhite="1" horizontalDpi="600" verticalDpi="600" orientation="landscape" paperSize="9" scale="90" r:id="rId3"/>
  <headerFooter alignWithMargins="0">
    <oddFooter>&amp;CSayfa &amp;P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c:title>
  <dc:subject/>
  <dc:creator>ABİS</dc:creator>
  <cp:keywords/>
  <dc:description/>
  <cp:lastModifiedBy>BEHCET</cp:lastModifiedBy>
  <cp:lastPrinted>2017-07-24T13:55:52Z</cp:lastPrinted>
  <dcterms:created xsi:type="dcterms:W3CDTF">2001-12-22T20:35:08Z</dcterms:created>
  <dcterms:modified xsi:type="dcterms:W3CDTF">2017-07-24T13:57:33Z</dcterms:modified>
  <cp:category/>
  <cp:version/>
  <cp:contentType/>
  <cp:contentStatus/>
</cp:coreProperties>
</file>